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Примеры" sheetId="1" r:id="rId1"/>
    <sheet name="Пример-Шаблон" sheetId="2" r:id="rId2"/>
    <sheet name="ОСВ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АДМИН</author>
  </authors>
  <commentList>
    <comment ref="A1" authorId="0">
      <text>
        <r>
          <rPr>
            <b/>
            <sz val="8"/>
            <rFont val="Tahoma"/>
            <family val="2"/>
          </rPr>
          <t>Чтобы строки раскрывались вниз по "крестику"
Меню Данные -&gt; Структура -&gt; снять флаг "Итоги в строках под данными"</t>
        </r>
      </text>
    </comment>
    <comment ref="E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F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H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I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J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N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O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P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Q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R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S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1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F1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1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H1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I1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J1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N17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O17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P17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Q17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R17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S17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A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B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F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G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H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I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J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M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N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O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P2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Q2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R2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A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B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J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O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R2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I61" authorId="0">
      <text>
        <r>
          <rPr>
            <b/>
            <sz val="8"/>
            <rFont val="Tahoma"/>
            <family val="2"/>
          </rPr>
          <t>За вычетом переплаты по накопительной части 5`789,50=
в ОСВ 142`284=</t>
        </r>
      </text>
    </comment>
    <comment ref="Q61" authorId="0">
      <text>
        <r>
          <rPr>
            <b/>
            <sz val="8"/>
            <rFont val="Tahoma"/>
            <family val="2"/>
          </rPr>
          <t>Включена переплата по накопительной части 5`789= (без 50 копеек)  в ОСВ 25`904,00=</t>
        </r>
      </text>
    </comment>
  </commentList>
</comments>
</file>

<file path=xl/comments2.xml><?xml version="1.0" encoding="utf-8"?>
<comments xmlns="http://schemas.openxmlformats.org/spreadsheetml/2006/main">
  <authors>
    <author>АДМИН</author>
  </authors>
  <commentList>
    <comment ref="A1" authorId="0">
      <text>
        <r>
          <rPr>
            <b/>
            <sz val="8"/>
            <rFont val="Tahoma"/>
            <family val="2"/>
          </rPr>
          <t>Чтобы строки раскрывались вниз по "крестику"
Меню Данные -&gt; Структура -&gt; снять флаг "Итоги в строках под данными"</t>
        </r>
      </text>
    </comment>
    <comment ref="A2" authorId="0">
      <text>
        <r>
          <rPr>
            <b/>
            <sz val="8"/>
            <rFont val="Tahoma"/>
            <family val="2"/>
          </rPr>
          <t>Чтобы строки раскрывались вниз по "крестику"
Меню Данные -&gt; Структура -&gt; снять флаг "Итоги в строках под данными"</t>
        </r>
      </text>
    </comment>
    <comment ref="B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C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D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4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F4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G4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D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G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D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G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J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M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P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S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V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Y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AB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AE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AH40" authorId="0">
      <text>
        <r>
          <rPr>
            <b/>
            <sz val="8"/>
            <rFont val="Tahoma"/>
            <family val="2"/>
          </rPr>
          <t>см. в ОСВ 69.02.1 
Сальдо на конец периода (равно Сальдо на начало следующего периода)</t>
        </r>
      </text>
    </comment>
    <comment ref="AK40" authorId="0">
      <text>
        <r>
          <rPr>
            <b/>
            <sz val="8"/>
            <rFont val="Tahoma"/>
            <family val="2"/>
          </rPr>
          <t>см. в ОСВ 69.02.2 
Сальдо на конец периода (равно Сальдо на начало следующего периода)</t>
        </r>
      </text>
    </comment>
    <comment ref="B58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C58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D58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E58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F58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G58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H58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I58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J58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K58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L58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M58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N58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O58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P58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Q58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R58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S58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T58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U58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V58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W58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X58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Y58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Z58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AA58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AB58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AC58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AD58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AE58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AF58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AG58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AH58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AI58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AJ58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AK58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G60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M60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S60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Y60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AE60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AK60" authorId="0">
      <text>
        <r>
          <rPr>
            <b/>
            <sz val="8"/>
            <rFont val="Tahoma"/>
            <family val="2"/>
          </rPr>
          <t>см.Сальдо кумулят.(нарастающ.итогом) страховой части</t>
        </r>
      </text>
    </comment>
    <comment ref="G61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M61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S61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Y61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AE61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AK61" authorId="0">
      <text>
        <r>
          <rPr>
            <b/>
            <sz val="8"/>
            <rFont val="Tahoma"/>
            <family val="2"/>
          </rPr>
          <t>см.Сальдо кумулят.(нарастающ.итогом) накопительной части</t>
        </r>
      </text>
    </comment>
    <comment ref="A7" authorId="0">
      <text>
        <r>
          <rPr>
            <b/>
            <sz val="8"/>
            <rFont val="Tahoma"/>
            <family val="2"/>
          </rPr>
          <t>Чтобы увидеть ФИО и распределение уплат раскрой "крестик" слева</t>
        </r>
      </text>
    </comment>
  </commentList>
</comments>
</file>

<file path=xl/comments3.xml><?xml version="1.0" encoding="utf-8"?>
<comments xmlns="http://schemas.openxmlformats.org/spreadsheetml/2006/main">
  <authors>
    <author>АДМИН</author>
  </authors>
  <commentList>
    <comment ref="D6" authorId="0">
      <text>
        <r>
          <rPr>
            <b/>
            <sz val="8"/>
            <rFont val="Tahoma"/>
            <family val="2"/>
          </rPr>
          <t>Нач.ост-к по 69.02.1 в разделе 5 РСВ-1</t>
        </r>
      </text>
    </comment>
    <comment ref="D14" authorId="0">
      <text>
        <r>
          <rPr>
            <b/>
            <sz val="8"/>
            <rFont val="Tahoma"/>
            <family val="2"/>
          </rPr>
          <t>в РСВ-1 долг 2009г.-см.Раздел 5</t>
        </r>
      </text>
    </comment>
    <comment ref="D16" authorId="0">
      <text>
        <r>
          <rPr>
            <b/>
            <sz val="8"/>
            <rFont val="Tahoma"/>
            <family val="2"/>
          </rPr>
          <t>Нач.ост-к по 69.02.1 в разделе 5 РСВ-1</t>
        </r>
      </text>
    </comment>
    <comment ref="D24" authorId="0">
      <text>
        <r>
          <rPr>
            <b/>
            <sz val="8"/>
            <rFont val="Tahoma"/>
            <family val="2"/>
          </rPr>
          <t>в РСВ-1 долг 2009г.-см.Раздел 5</t>
        </r>
      </text>
    </comment>
    <comment ref="K5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L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M5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N5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O5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P5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M14" authorId="0">
      <text>
        <r>
          <rPr>
            <b/>
            <sz val="8"/>
            <rFont val="Tahoma"/>
            <family val="2"/>
          </rPr>
          <t>Оплата по старому КБК 182...
в РСВ-1 долг 2009г.-см.Раздел 5</t>
        </r>
      </text>
    </comment>
    <comment ref="M17" authorId="0">
      <text>
        <r>
          <rPr>
            <b/>
            <sz val="8"/>
            <rFont val="Tahoma"/>
            <family val="2"/>
          </rPr>
          <t>В т.ч. переплата по накопительной части 5`789=
в Перс.учете 136`495= (без переплаты)</t>
        </r>
      </text>
    </comment>
    <comment ref="M24" authorId="0">
      <text>
        <r>
          <rPr>
            <b/>
            <sz val="8"/>
            <rFont val="Tahoma"/>
            <family val="2"/>
          </rPr>
          <t>Оплата по старому КБК 182...
в РСВ-1 долг 2009г.-см.Раздел 5</t>
        </r>
      </text>
    </comment>
    <comment ref="C5" authorId="0">
      <text>
        <r>
          <rPr>
            <b/>
            <sz val="8"/>
            <rFont val="Tahoma"/>
            <family val="2"/>
          </rPr>
          <t>Сальдо начальное дебетовое</t>
        </r>
      </text>
    </comment>
    <comment ref="D5" authorId="0">
      <text>
        <r>
          <rPr>
            <b/>
            <sz val="8"/>
            <rFont val="Tahoma"/>
            <family val="2"/>
          </rPr>
          <t>Сальдо начальное кредитовое</t>
        </r>
      </text>
    </comment>
    <comment ref="E5" authorId="0">
      <text>
        <r>
          <rPr>
            <b/>
            <sz val="8"/>
            <rFont val="Tahoma"/>
            <family val="2"/>
          </rPr>
          <t>Оборот дебетовый</t>
        </r>
      </text>
    </comment>
    <comment ref="F5" authorId="0">
      <text>
        <r>
          <rPr>
            <b/>
            <sz val="8"/>
            <rFont val="Tahoma"/>
            <family val="2"/>
          </rPr>
          <t>Оборот кредитовый</t>
        </r>
      </text>
    </comment>
    <comment ref="G5" authorId="0">
      <text>
        <r>
          <rPr>
            <b/>
            <sz val="8"/>
            <rFont val="Tahoma"/>
            <family val="2"/>
          </rPr>
          <t>Сальдо конечное дебетовое</t>
        </r>
      </text>
    </comment>
    <comment ref="H5" authorId="0">
      <text>
        <r>
          <rPr>
            <b/>
            <sz val="8"/>
            <rFont val="Tahoma"/>
            <family val="2"/>
          </rPr>
          <t>Сальдо конечное кредитовое</t>
        </r>
      </text>
    </comment>
    <comment ref="E30" authorId="0">
      <text>
        <r>
          <rPr>
            <b/>
            <sz val="8"/>
            <rFont val="Tahoma"/>
            <family val="2"/>
          </rPr>
          <t>1).Данные гр.3 стр.144 РСВ-1
2).Данные Итого гр.6 СЗВ-6-2</t>
        </r>
      </text>
    </comment>
    <comment ref="F30" authorId="0">
      <text>
        <r>
          <rPr>
            <b/>
            <sz val="8"/>
            <rFont val="Tahoma"/>
            <family val="2"/>
          </rPr>
          <t>1).Данные гр.3 стр.114 РСВ-1
2).Данные Итого гр.5 СЗВ-6-2</t>
        </r>
      </text>
    </comment>
    <comment ref="H30" authorId="0">
      <text>
        <r>
          <rPr>
            <b/>
            <sz val="8"/>
            <rFont val="Tahoma"/>
            <family val="2"/>
          </rPr>
          <t>1).Данные гр.3 стр.150 РСВ-1
2).Итоговые данные Сальдо кумулят.(страх)</t>
        </r>
      </text>
    </comment>
    <comment ref="E31" authorId="0">
      <text>
        <r>
          <rPr>
            <b/>
            <sz val="8"/>
            <rFont val="Tahoma"/>
            <family val="2"/>
          </rPr>
          <t>Данные гр.3 стр.141 РСВ-1</t>
        </r>
      </text>
    </comment>
    <comment ref="F31" authorId="0">
      <text>
        <r>
          <rPr>
            <b/>
            <sz val="8"/>
            <rFont val="Tahoma"/>
            <family val="2"/>
          </rPr>
          <t>Данные гр.3 стр.111 РСВ-1</t>
        </r>
      </text>
    </comment>
    <comment ref="E32" authorId="0">
      <text>
        <r>
          <rPr>
            <b/>
            <sz val="8"/>
            <rFont val="Tahoma"/>
            <family val="2"/>
          </rPr>
          <t>Данные гр.3 стр.142 РСВ-1</t>
        </r>
      </text>
    </comment>
    <comment ref="F32" authorId="0">
      <text>
        <r>
          <rPr>
            <b/>
            <sz val="8"/>
            <rFont val="Tahoma"/>
            <family val="2"/>
          </rPr>
          <t>Данные гр.3 стр.112 РСВ-1</t>
        </r>
      </text>
    </comment>
    <comment ref="E33" authorId="0">
      <text>
        <r>
          <rPr>
            <b/>
            <sz val="8"/>
            <rFont val="Tahoma"/>
            <family val="2"/>
          </rPr>
          <t>Данные гр.3 стр.143 РСВ-1</t>
        </r>
      </text>
    </comment>
    <comment ref="F33" authorId="0">
      <text>
        <r>
          <rPr>
            <b/>
            <sz val="8"/>
            <rFont val="Tahoma"/>
            <family val="2"/>
          </rPr>
          <t>Данные гр.3 стр.113 РСВ-1</t>
        </r>
      </text>
    </comment>
    <comment ref="E34" authorId="0">
      <text>
        <r>
          <rPr>
            <b/>
            <sz val="8"/>
            <rFont val="Tahoma"/>
            <family val="2"/>
          </rPr>
          <t>1).Данные гр.4 стр.144 РСВ-1
2).Данные Итого гр.8 СЗВ-6-2</t>
        </r>
      </text>
    </comment>
    <comment ref="F34" authorId="0">
      <text>
        <r>
          <rPr>
            <b/>
            <sz val="8"/>
            <rFont val="Tahoma"/>
            <family val="2"/>
          </rPr>
          <t>1).Данные гр.4 стр.114 РСВ-1
2).Данные Итого гр.7 СЗВ-6-2</t>
        </r>
      </text>
    </comment>
    <comment ref="H34" authorId="0">
      <text>
        <r>
          <rPr>
            <b/>
            <sz val="8"/>
            <rFont val="Tahoma"/>
            <family val="2"/>
          </rPr>
          <t>1).Данные гр.4 стр.150 РСВ-1
2).Итоговые данные Сальдо кумулят.(накопит)</t>
        </r>
      </text>
    </comment>
    <comment ref="E35" authorId="0">
      <text>
        <r>
          <rPr>
            <b/>
            <sz val="8"/>
            <rFont val="Tahoma"/>
            <family val="2"/>
          </rPr>
          <t>Данные гр.4 стр.141 РСВ-1</t>
        </r>
      </text>
    </comment>
    <comment ref="F35" authorId="0">
      <text>
        <r>
          <rPr>
            <b/>
            <sz val="8"/>
            <rFont val="Tahoma"/>
            <family val="2"/>
          </rPr>
          <t>Данные гр.4 стр.111 РСВ-1</t>
        </r>
      </text>
    </comment>
    <comment ref="E36" authorId="0">
      <text>
        <r>
          <rPr>
            <b/>
            <sz val="8"/>
            <rFont val="Tahoma"/>
            <family val="2"/>
          </rPr>
          <t>Данные гр.4 стр.142 РСВ-1</t>
        </r>
      </text>
    </comment>
    <comment ref="F36" authorId="0">
      <text>
        <r>
          <rPr>
            <b/>
            <sz val="8"/>
            <rFont val="Tahoma"/>
            <family val="2"/>
          </rPr>
          <t>Данные гр.4 стр.112 РСВ-1</t>
        </r>
      </text>
    </comment>
    <comment ref="E37" authorId="0">
      <text>
        <r>
          <rPr>
            <b/>
            <sz val="8"/>
            <rFont val="Tahoma"/>
            <family val="2"/>
          </rPr>
          <t>Данные гр.4 стр.143 РСВ-1</t>
        </r>
      </text>
    </comment>
    <comment ref="F37" authorId="0">
      <text>
        <r>
          <rPr>
            <b/>
            <sz val="8"/>
            <rFont val="Tahoma"/>
            <family val="2"/>
          </rPr>
          <t>Данные гр.4 стр.113 РСВ-1</t>
        </r>
      </text>
    </comment>
  </commentList>
</comments>
</file>

<file path=xl/sharedStrings.xml><?xml version="1.0" encoding="utf-8"?>
<sst xmlns="http://schemas.openxmlformats.org/spreadsheetml/2006/main" count="720" uniqueCount="167">
  <si>
    <t>Ф.И.О.
застрахованного
лица</t>
  </si>
  <si>
    <t>Сумма страховых взносов на страховую часть трудовой пенсии</t>
  </si>
  <si>
    <t>Сумма страховых взносов на накопительную часть трудовой пенсии</t>
  </si>
  <si>
    <t>Период работы:</t>
  </si>
  <si>
    <t>Начислено</t>
  </si>
  <si>
    <t>Уплачено</t>
  </si>
  <si>
    <t>с (дд.мм.гг)</t>
  </si>
  <si>
    <t>по (дд.мм.гг)</t>
  </si>
  <si>
    <t>№
п/п</t>
  </si>
  <si>
    <t>01.01.11</t>
  </si>
  <si>
    <t>31.01.11</t>
  </si>
  <si>
    <t>31.03.11</t>
  </si>
  <si>
    <t>28.02.11</t>
  </si>
  <si>
    <t>страх</t>
  </si>
  <si>
    <t>накопит</t>
  </si>
  <si>
    <t>Период</t>
  </si>
  <si>
    <t>01.07.10</t>
  </si>
  <si>
    <t>31.12.10</t>
  </si>
  <si>
    <t>01.08.10</t>
  </si>
  <si>
    <t>ОСВ</t>
  </si>
  <si>
    <t>Субконто</t>
  </si>
  <si>
    <t>Сальдо на начало периода</t>
  </si>
  <si>
    <t>Оборот за период</t>
  </si>
  <si>
    <t>Сальдо на конец периода</t>
  </si>
  <si>
    <t>Дебет</t>
  </si>
  <si>
    <t>Кредит</t>
  </si>
  <si>
    <t>69.02.1</t>
  </si>
  <si>
    <t>Налог (взносы): начислено / уплачено</t>
  </si>
  <si>
    <t>Июль 2010 г.</t>
  </si>
  <si>
    <t>Август 2010 г.</t>
  </si>
  <si>
    <t>Сентябрь 2010 г.</t>
  </si>
  <si>
    <t>Октябрь 2010 г.</t>
  </si>
  <si>
    <t>Ноябрь 2010 г.</t>
  </si>
  <si>
    <t>Декабрь 2010 г.</t>
  </si>
  <si>
    <t>69.02.2</t>
  </si>
  <si>
    <t>Итого</t>
  </si>
  <si>
    <t>Ф,И,О,</t>
  </si>
  <si>
    <t>Счет</t>
  </si>
  <si>
    <t>Начальное сальдо Дт</t>
  </si>
  <si>
    <t>Начальное сальдо Кт</t>
  </si>
  <si>
    <t>Оборот Дт</t>
  </si>
  <si>
    <t>Оборот Кт</t>
  </si>
  <si>
    <t>Конечное сальдо Дт</t>
  </si>
  <si>
    <t>Конечное сальдо Кт</t>
  </si>
  <si>
    <t>Обороты за Январь 11</t>
  </si>
  <si>
    <t>Обороты за Февраль 11</t>
  </si>
  <si>
    <t>Обороты за Март 11</t>
  </si>
  <si>
    <t>Обороты за Апрель 11</t>
  </si>
  <si>
    <t>Обороты за Май 11</t>
  </si>
  <si>
    <t>Обороты за Июнь 11</t>
  </si>
  <si>
    <t>Обороты за Июль 11</t>
  </si>
  <si>
    <t>Обороты за Август 11</t>
  </si>
  <si>
    <t>Обороты за Сентябрь 11</t>
  </si>
  <si>
    <t>Обороты за Октябрь 11</t>
  </si>
  <si>
    <t>Обороты за Ноябрь 11</t>
  </si>
  <si>
    <t>Обороты за Декабрь 11</t>
  </si>
  <si>
    <t>КБК 392 1 02 02010 06 1000 160</t>
  </si>
  <si>
    <t>КБК 182 1 02 02010 06 1000 160</t>
  </si>
  <si>
    <t>Январь 2010 г.</t>
  </si>
  <si>
    <t>Февраль 2010 г.</t>
  </si>
  <si>
    <t>Март 2010 г.</t>
  </si>
  <si>
    <t>Апрель 2010 г.</t>
  </si>
  <si>
    <t>Май 2010 г.</t>
  </si>
  <si>
    <t>Июнь 2010 г.</t>
  </si>
  <si>
    <t>Сумма положительного сальдо</t>
  </si>
  <si>
    <t>Сумма отрицательного сальдо</t>
  </si>
  <si>
    <t>КБК 392 1 02 02020 06 1000 160</t>
  </si>
  <si>
    <t>КБК 182 1 02 02020 06 1000 160</t>
  </si>
  <si>
    <t>Итого (за текущий период):</t>
  </si>
  <si>
    <t>Период  6мес2010г.</t>
  </si>
  <si>
    <t>Период  3мес2011г.</t>
  </si>
  <si>
    <t>Период  6мес2011г.</t>
  </si>
  <si>
    <t>Период  9мес2011г.</t>
  </si>
  <si>
    <t>Период  12мес2011г.</t>
  </si>
  <si>
    <t>69.02.1 (страх)</t>
  </si>
  <si>
    <t>ОСВ (Оборотно-сальдовая ведомость)</t>
  </si>
  <si>
    <t>69.02.2 (накопит)</t>
  </si>
  <si>
    <t>Сальдо кумулят. (нарастающим итогом)</t>
  </si>
  <si>
    <t>Сн(Дт)</t>
  </si>
  <si>
    <t>Сн(Кт)</t>
  </si>
  <si>
    <t>Об(Дт)</t>
  </si>
  <si>
    <t>Об(Кт)</t>
  </si>
  <si>
    <t>Ск(Дт)</t>
  </si>
  <si>
    <t>Ск(Кт)</t>
  </si>
  <si>
    <t>Куп (Коэффициент уплаты) =</t>
  </si>
  <si>
    <t>76`920,00</t>
  </si>
  <si>
    <t>43`445,28</t>
  </si>
  <si>
    <t>Куп  =</t>
  </si>
  <si>
    <t>=</t>
  </si>
  <si>
    <t>25`904,00 - 0,00 + 5`789,50 - 0,00</t>
  </si>
  <si>
    <t>Выполнено требование по учету переплат предыдущего периода: +5`789,50</t>
  </si>
  <si>
    <t>Выполнено требование по учету переплат текущего периода: -5`789,50</t>
  </si>
  <si>
    <t>142`284,00 - 59`574,5 + 0,00 - 5`789,5</t>
  </si>
  <si>
    <t>115`160,00</t>
  </si>
  <si>
    <t>200`366,60 - 92`036,01 + 0,00 - 0,00</t>
  </si>
  <si>
    <t>Об(Дт)- Сн(Кт)+Сн(Дт)-Ск(Дт)</t>
  </si>
  <si>
    <t>115`118,00 - 6`830,00 + 0,00 - 0,00</t>
  </si>
  <si>
    <t>155`686,38</t>
  </si>
  <si>
    <t>Оборотно-сальдовая ведомость по счету 69.02.2 за 2полугодие2010 г.</t>
  </si>
  <si>
    <t>Оборотно-сальдовая ведомость по счету 69.02.1 за 2полугодие2010 г.</t>
  </si>
  <si>
    <t>Оборотно-сальдовая ведомость по счету 69.02.2 за 3месяца2011 г.</t>
  </si>
  <si>
    <t>Оборотно-сальдовая ведомость по счету 69.02.1 за 3месяца2011 г.</t>
  </si>
  <si>
    <t>(Формула 1)</t>
  </si>
  <si>
    <t>где</t>
  </si>
  <si>
    <t>"+Сн(Дт)" - учтена переплата предыдущего периода</t>
  </si>
  <si>
    <t>"-Сн(Кт)" - корректировка на кумулятивное сальдо (зачтена недоплата предыдущего перида)</t>
  </si>
  <si>
    <t>"Об(Кт)" - начислено взносов в текущем (расчетном) периоде</t>
  </si>
  <si>
    <t>"Об(Дт)" - уплачено взносов в текущем (расчетном) периоде</t>
  </si>
  <si>
    <t>"-Ск(Дт)" - учтена переплата текущего периода</t>
  </si>
  <si>
    <t>Пример 2.</t>
  </si>
  <si>
    <r>
      <t xml:space="preserve">Пример 1. </t>
    </r>
    <r>
      <rPr>
        <sz val="11"/>
        <color theme="1"/>
        <rFont val="Calibri"/>
        <family val="2"/>
      </rPr>
      <t>(правее см.пример 2)</t>
    </r>
  </si>
  <si>
    <t>1). Расчет Куплаты</t>
  </si>
  <si>
    <t>2).Распределение уплат по ЗЛ (застрахованным лицам)-работникам организации</t>
  </si>
  <si>
    <t>1полугодие2010г.</t>
  </si>
  <si>
    <t>2полугодие2010г.</t>
  </si>
  <si>
    <t>3мес2011г.</t>
  </si>
  <si>
    <t>6мес2011г.</t>
  </si>
  <si>
    <t>9мес2011г.</t>
  </si>
  <si>
    <t>12мес2011г.</t>
  </si>
  <si>
    <t>Сальдо кумулят. (нарастающ.итогом)</t>
  </si>
  <si>
    <t>ФИО-1</t>
  </si>
  <si>
    <t>ФИО-2</t>
  </si>
  <si>
    <t>ФИО-3</t>
  </si>
  <si>
    <t>ФИО-4</t>
  </si>
  <si>
    <t>ФИО-5</t>
  </si>
  <si>
    <t>ФИО-6</t>
  </si>
  <si>
    <t>ФИО-7</t>
  </si>
  <si>
    <t>ФИО-8</t>
  </si>
  <si>
    <t>ФИО-9</t>
  </si>
  <si>
    <t>ФИО-10</t>
  </si>
  <si>
    <t>ФИО-11</t>
  </si>
  <si>
    <t>ФИО-12</t>
  </si>
  <si>
    <t>ФИО-13</t>
  </si>
  <si>
    <t>ФИО-14</t>
  </si>
  <si>
    <t>ФИО-15</t>
  </si>
  <si>
    <t>ФИО-16</t>
  </si>
  <si>
    <t>ФИО-17</t>
  </si>
  <si>
    <t>ФИО-18</t>
  </si>
  <si>
    <t>ФИО-19</t>
  </si>
  <si>
    <t>ФИО-20</t>
  </si>
  <si>
    <t>ФИО-21</t>
  </si>
  <si>
    <t>ФИО-22</t>
  </si>
  <si>
    <t>ФИО-23</t>
  </si>
  <si>
    <t>ФИО-24</t>
  </si>
  <si>
    <t>ФИО-25</t>
  </si>
  <si>
    <t>ФИО-26</t>
  </si>
  <si>
    <t>ФИО-27</t>
  </si>
  <si>
    <t>ФИО-28</t>
  </si>
  <si>
    <t>ФИО-29</t>
  </si>
  <si>
    <t>ФИО-30</t>
  </si>
  <si>
    <t>ФИО-31</t>
  </si>
  <si>
    <t>Куплаты =</t>
  </si>
  <si>
    <t>Формула Куплаты</t>
  </si>
  <si>
    <t>Сальдо кумулятивное</t>
  </si>
  <si>
    <t xml:space="preserve"> ОСВ  69.02.1 (страховая часть)</t>
  </si>
  <si>
    <t xml:space="preserve"> ОСВ  69.02.2 (накопительная)</t>
  </si>
  <si>
    <t>реализация формулы в Excel =((Сн(Дт)+Об(Дт)-Сн(Кт))-ЕСЛИ(Ск(Дт)&gt;0;Ск(Дт);0)) / Об(Кт)</t>
  </si>
  <si>
    <t>Период  12мес2010г.</t>
  </si>
  <si>
    <t>Примеры ОСВ</t>
  </si>
  <si>
    <t>!!!  Для отображения данных нужно раскрыть строки и столбцы, нажимая на "Крестики" + прочти примечание в ячейке  А1  !!!</t>
  </si>
  <si>
    <t>ПРИМЕР-ШАБЛОН  (для СЗВ)</t>
  </si>
  <si>
    <t>!!! Можете в ОСВ по строке 60, 61 изменять Об(Дт) на любые суммы и увидите как меняются данные для формы СЗВ  Итого (по строке 40), Куп, уплаты и сальдо !!!</t>
  </si>
  <si>
    <t xml:space="preserve">Например, впишите вместо 46130= сумму 58900= </t>
  </si>
  <si>
    <t>Изменяться: Куп страх, Уплачено Итого, Уплачено по ЗЛ(по каждому работнику), Сальдо</t>
  </si>
  <si>
    <t>Сальдо остается положительным</t>
  </si>
  <si>
    <t>И т.д….</t>
  </si>
  <si>
    <r>
      <t xml:space="preserve">1). Расчет Куплаты </t>
    </r>
    <r>
      <rPr>
        <i/>
        <sz val="11"/>
        <color indexed="60"/>
        <rFont val="Calibri"/>
        <family val="2"/>
      </rPr>
      <t>(раскрой "крестик" слева)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</si>
</sst>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_ ;[Red]\-#,##0.00\ "/>
    <numFmt numFmtId="167" formatCode="0.0"/>
    <numFmt numFmtId="168" formatCode="0;[Red]\-0"/>
    <numFmt numFmtId="169" formatCode="0.00;[Red]\-0.00"/>
    <numFmt numFmtId="170" formatCode="0.0;[Red]\-0.0"/>
    <numFmt numFmtId="171" formatCode="#,##0.0000"/>
    <numFmt numFmtId="172" formatCode="#,##0.00000"/>
    <numFmt numFmtId="173" formatCode="#,##0.000000"/>
    <numFmt numFmtId="174" formatCode="#,##0.000_ ;[Red]\-#,##0.000\ "/>
    <numFmt numFmtId="175" formatCode="_-* #,##0.000_р_._-;\-* #,##0.000_р_._-;_-* &quot;-&quot;??_р_._-;_-@_-"/>
    <numFmt numFmtId="176" formatCode="_-* #,##0.000_р_._-;\-* #,##0.000_р_._-;_-* &quot;-&quot;?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[Red]\-0.00\ "/>
    <numFmt numFmtId="182" formatCode="0.0000000000"/>
    <numFmt numFmtId="183" formatCode="#,##0_ ;[Red]\-#,##0\ "/>
    <numFmt numFmtId="184" formatCode="0&quot; месяц&quot;"/>
    <numFmt numFmtId="185" formatCode="0.000000"/>
    <numFmt numFmtId="186" formatCode="#,##0.0000000000_ ;[Red]\-#,##0.0000000000\ "/>
    <numFmt numFmtId="187" formatCode="#,##0.000000_ ;[Red]\-#,##0.000000\ "/>
    <numFmt numFmtId="188" formatCode="#,##0.00000000_ ;[Red]\-#,##0.00000000\ 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"/>
    <numFmt numFmtId="199" formatCode="0.000000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color indexed="21"/>
      <name val="Arial"/>
      <family val="2"/>
    </font>
    <font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30"/>
      <name val="Arial"/>
      <family val="2"/>
    </font>
    <font>
      <i/>
      <sz val="8"/>
      <color indexed="30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b/>
      <u val="single"/>
      <sz val="14"/>
      <color indexed="10"/>
      <name val="Times New Roman"/>
      <family val="1"/>
    </font>
    <font>
      <b/>
      <i/>
      <sz val="9"/>
      <color indexed="36"/>
      <name val="Arial"/>
      <family val="2"/>
    </font>
    <font>
      <b/>
      <i/>
      <sz val="9"/>
      <color indexed="30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17"/>
      <name val="Calibri"/>
      <family val="2"/>
    </font>
    <font>
      <b/>
      <i/>
      <sz val="10"/>
      <color indexed="60"/>
      <name val="Arial"/>
      <family val="2"/>
    </font>
    <font>
      <b/>
      <i/>
      <sz val="10"/>
      <color indexed="56"/>
      <name val="Arial"/>
      <family val="2"/>
    </font>
    <font>
      <i/>
      <sz val="8"/>
      <name val="Calibri"/>
      <family val="2"/>
    </font>
    <font>
      <b/>
      <i/>
      <sz val="10"/>
      <color indexed="30"/>
      <name val="Arial"/>
      <family val="2"/>
    </font>
    <font>
      <b/>
      <i/>
      <sz val="11"/>
      <color indexed="56"/>
      <name val="Calibri"/>
      <family val="2"/>
    </font>
    <font>
      <i/>
      <sz val="10"/>
      <color indexed="17"/>
      <name val="Calibri"/>
      <family val="2"/>
    </font>
    <font>
      <b/>
      <i/>
      <sz val="9"/>
      <color indexed="17"/>
      <name val="Arial"/>
      <family val="2"/>
    </font>
    <font>
      <i/>
      <sz val="9"/>
      <name val="Calibri"/>
      <family val="2"/>
    </font>
    <font>
      <b/>
      <sz val="8"/>
      <color indexed="60"/>
      <name val="Arial"/>
      <family val="2"/>
    </font>
    <font>
      <i/>
      <sz val="9"/>
      <color indexed="17"/>
      <name val="Arial"/>
      <family val="2"/>
    </font>
    <font>
      <b/>
      <i/>
      <sz val="11"/>
      <color indexed="60"/>
      <name val="Calibri"/>
      <family val="2"/>
    </font>
    <font>
      <b/>
      <sz val="11"/>
      <color indexed="60"/>
      <name val="Calibri"/>
      <family val="2"/>
    </font>
    <font>
      <i/>
      <sz val="8"/>
      <color indexed="17"/>
      <name val="Arial"/>
      <family val="2"/>
    </font>
    <font>
      <i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i/>
      <sz val="10"/>
      <color indexed="17"/>
      <name val="Calibri"/>
      <family val="2"/>
    </font>
    <font>
      <b/>
      <i/>
      <sz val="12"/>
      <color indexed="30"/>
      <name val="Arial"/>
      <family val="2"/>
    </font>
    <font>
      <b/>
      <i/>
      <sz val="11"/>
      <color indexed="30"/>
      <name val="Calibri"/>
      <family val="2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8"/>
      <color indexed="17"/>
      <name val="Calibri"/>
      <family val="2"/>
    </font>
    <font>
      <i/>
      <sz val="8"/>
      <color indexed="8"/>
      <name val="Calibri"/>
      <family val="2"/>
    </font>
    <font>
      <b/>
      <i/>
      <sz val="9"/>
      <color indexed="60"/>
      <name val="Calibri"/>
      <family val="2"/>
    </font>
    <font>
      <b/>
      <u val="single"/>
      <sz val="10"/>
      <color indexed="30"/>
      <name val="Calibri"/>
      <family val="2"/>
    </font>
    <font>
      <b/>
      <sz val="11"/>
      <name val="Calibri"/>
      <family val="2"/>
    </font>
    <font>
      <b/>
      <i/>
      <sz val="8"/>
      <color indexed="17"/>
      <name val="Arial"/>
      <family val="2"/>
    </font>
    <font>
      <b/>
      <i/>
      <sz val="11"/>
      <color indexed="10"/>
      <name val="Calibri"/>
      <family val="2"/>
    </font>
    <font>
      <b/>
      <i/>
      <u val="single"/>
      <sz val="11"/>
      <color indexed="60"/>
      <name val="Calibri"/>
      <family val="2"/>
    </font>
    <font>
      <b/>
      <i/>
      <sz val="8"/>
      <color indexed="60"/>
      <name val="Arial"/>
      <family val="2"/>
    </font>
    <font>
      <b/>
      <i/>
      <sz val="9"/>
      <color indexed="56"/>
      <name val="Arial"/>
      <family val="2"/>
    </font>
    <font>
      <b/>
      <i/>
      <u val="single"/>
      <sz val="12"/>
      <color indexed="10"/>
      <name val="Times New Roman"/>
      <family val="1"/>
    </font>
    <font>
      <b/>
      <u val="single"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0070C0"/>
      <name val="Arial"/>
      <family val="2"/>
    </font>
    <font>
      <i/>
      <sz val="8"/>
      <color rgb="FF0070C0"/>
      <name val="Arial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b/>
      <u val="single"/>
      <sz val="14"/>
      <color rgb="FFFF0000"/>
      <name val="Times New Roman"/>
      <family val="1"/>
    </font>
    <font>
      <b/>
      <i/>
      <sz val="9"/>
      <color rgb="FF7030A0"/>
      <name val="Arial"/>
      <family val="2"/>
    </font>
    <font>
      <b/>
      <i/>
      <sz val="9"/>
      <color rgb="FF0070C0"/>
      <name val="Arial"/>
      <family val="2"/>
    </font>
    <font>
      <b/>
      <i/>
      <sz val="11"/>
      <color theme="1"/>
      <name val="Calibri"/>
      <family val="2"/>
    </font>
    <font>
      <b/>
      <i/>
      <sz val="9"/>
      <color rgb="FF00B050"/>
      <name val="Calibri"/>
      <family val="2"/>
    </font>
    <font>
      <b/>
      <i/>
      <sz val="10"/>
      <color rgb="FFC00000"/>
      <name val="Arial"/>
      <family val="2"/>
    </font>
    <font>
      <b/>
      <i/>
      <sz val="10"/>
      <color rgb="FF002060"/>
      <name val="Arial"/>
      <family val="2"/>
    </font>
    <font>
      <b/>
      <i/>
      <sz val="10"/>
      <color rgb="FF0070C0"/>
      <name val="Arial"/>
      <family val="2"/>
    </font>
    <font>
      <b/>
      <i/>
      <sz val="11"/>
      <color rgb="FF002060"/>
      <name val="Calibri"/>
      <family val="2"/>
    </font>
    <font>
      <i/>
      <sz val="10"/>
      <color rgb="FF00B050"/>
      <name val="Calibri"/>
      <family val="2"/>
    </font>
    <font>
      <b/>
      <i/>
      <sz val="9"/>
      <color rgb="FF00B050"/>
      <name val="Arial"/>
      <family val="2"/>
    </font>
    <font>
      <b/>
      <sz val="8"/>
      <color rgb="FFC00000"/>
      <name val="Arial"/>
      <family val="2"/>
    </font>
    <font>
      <i/>
      <sz val="9"/>
      <color rgb="FF00B050"/>
      <name val="Arial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i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rgb="FF00B050"/>
      <name val="Calibri"/>
      <family val="2"/>
    </font>
    <font>
      <b/>
      <i/>
      <sz val="12"/>
      <color rgb="FF0070C0"/>
      <name val="Arial"/>
      <family val="2"/>
    </font>
    <font>
      <i/>
      <sz val="9"/>
      <color theme="1"/>
      <name val="Calibri"/>
      <family val="2"/>
    </font>
    <font>
      <b/>
      <i/>
      <sz val="8"/>
      <color rgb="FF00B050"/>
      <name val="Calibri"/>
      <family val="2"/>
    </font>
    <font>
      <i/>
      <sz val="8"/>
      <color theme="1"/>
      <name val="Calibri"/>
      <family val="2"/>
    </font>
    <font>
      <b/>
      <i/>
      <sz val="9"/>
      <color rgb="FFC00000"/>
      <name val="Calibri"/>
      <family val="2"/>
    </font>
    <font>
      <b/>
      <u val="single"/>
      <sz val="10"/>
      <color rgb="FF0070C0"/>
      <name val="Calibri"/>
      <family val="2"/>
    </font>
    <font>
      <b/>
      <i/>
      <sz val="8"/>
      <color rgb="FF00B050"/>
      <name val="Arial"/>
      <family val="2"/>
    </font>
    <font>
      <b/>
      <i/>
      <sz val="11"/>
      <color rgb="FFFF0000"/>
      <name val="Calibri"/>
      <family val="2"/>
    </font>
    <font>
      <i/>
      <sz val="8"/>
      <color rgb="FF00B050"/>
      <name val="Arial"/>
      <family val="2"/>
    </font>
    <font>
      <b/>
      <i/>
      <sz val="9"/>
      <color rgb="FF002060"/>
      <name val="Arial"/>
      <family val="2"/>
    </font>
    <font>
      <b/>
      <i/>
      <u val="single"/>
      <sz val="12"/>
      <color rgb="FFFF0000"/>
      <name val="Times New Roman"/>
      <family val="1"/>
    </font>
    <font>
      <b/>
      <i/>
      <u val="single"/>
      <sz val="11"/>
      <color rgb="FFC00000"/>
      <name val="Calibri"/>
      <family val="2"/>
    </font>
    <font>
      <b/>
      <i/>
      <sz val="8"/>
      <color rgb="FFC00000"/>
      <name val="Arial"/>
      <family val="2"/>
    </font>
    <font>
      <b/>
      <u val="single"/>
      <sz val="14"/>
      <color rgb="FF0070C0"/>
      <name val="Calibri"/>
      <family val="2"/>
    </font>
    <font>
      <b/>
      <i/>
      <sz val="11"/>
      <color rgb="FF0070C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60"/>
      </right>
      <top style="medium"/>
      <bottom style="medium"/>
    </border>
    <border>
      <left style="thin">
        <color indexed="60"/>
      </left>
      <right style="thin">
        <color indexed="60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3" fillId="0" borderId="10" xfId="61" applyNumberFormat="1" applyFont="1" applyBorder="1" applyAlignment="1">
      <alignment horizontal="center" vertical="center"/>
      <protection/>
    </xf>
    <xf numFmtId="4" fontId="3" fillId="0" borderId="10" xfId="61" applyNumberFormat="1" applyFont="1" applyBorder="1" applyAlignment="1">
      <alignment horizontal="right" vertical="center"/>
      <protection/>
    </xf>
    <xf numFmtId="0" fontId="3" fillId="0" borderId="10" xfId="61" applyNumberFormat="1" applyFont="1" applyBorder="1" applyAlignment="1">
      <alignment horizontal="right" vertical="center"/>
      <protection/>
    </xf>
    <xf numFmtId="2" fontId="3" fillId="0" borderId="10" xfId="61" applyNumberFormat="1" applyFont="1" applyBorder="1" applyAlignment="1">
      <alignment horizontal="right" vertical="center"/>
      <protection/>
    </xf>
    <xf numFmtId="0" fontId="94" fillId="0" borderId="10" xfId="61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/>
      <protection/>
    </xf>
    <xf numFmtId="0" fontId="95" fillId="0" borderId="11" xfId="60" applyFont="1" applyBorder="1" applyAlignment="1">
      <alignment horizontal="left"/>
      <protection/>
    </xf>
    <xf numFmtId="0" fontId="95" fillId="0" borderId="12" xfId="60" applyFont="1" applyBorder="1" applyAlignment="1">
      <alignment horizontal="left"/>
      <protection/>
    </xf>
    <xf numFmtId="0" fontId="6" fillId="0" borderId="0" xfId="59" applyNumberFormat="1" applyFont="1" applyBorder="1" applyAlignment="1">
      <alignment horizontal="center" vertical="center" wrapText="1"/>
      <protection/>
    </xf>
    <xf numFmtId="0" fontId="6" fillId="0" borderId="13" xfId="60" applyNumberFormat="1" applyFont="1" applyBorder="1" applyAlignment="1">
      <alignment horizontal="center" vertical="center" wrapText="1"/>
      <protection/>
    </xf>
    <xf numFmtId="0" fontId="95" fillId="0" borderId="13" xfId="60" applyFont="1" applyBorder="1" applyAlignment="1">
      <alignment horizontal="left"/>
      <protection/>
    </xf>
    <xf numFmtId="1" fontId="6" fillId="0" borderId="14" xfId="61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96" fillId="4" borderId="14" xfId="0" applyNumberFormat="1" applyFont="1" applyFill="1" applyBorder="1" applyAlignment="1">
      <alignment/>
    </xf>
    <xf numFmtId="0" fontId="3" fillId="0" borderId="10" xfId="59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6" fontId="3" fillId="4" borderId="15" xfId="61" applyNumberFormat="1" applyFont="1" applyFill="1" applyBorder="1" applyAlignment="1">
      <alignment horizontal="right" vertical="center"/>
      <protection/>
    </xf>
    <xf numFmtId="0" fontId="0" fillId="4" borderId="14" xfId="0" applyFill="1" applyBorder="1" applyAlignment="1">
      <alignment/>
    </xf>
    <xf numFmtId="0" fontId="97" fillId="0" borderId="10" xfId="61" applyNumberFormat="1" applyFont="1" applyBorder="1" applyAlignment="1">
      <alignment horizontal="center" vertical="center"/>
      <protection/>
    </xf>
    <xf numFmtId="4" fontId="3" fillId="0" borderId="13" xfId="61" applyNumberFormat="1" applyFont="1" applyBorder="1" applyAlignment="1">
      <alignment horizontal="right" vertical="center"/>
      <protection/>
    </xf>
    <xf numFmtId="2" fontId="3" fillId="0" borderId="13" xfId="61" applyNumberFormat="1" applyFont="1" applyBorder="1" applyAlignment="1">
      <alignment horizontal="right" vertical="center"/>
      <protection/>
    </xf>
    <xf numFmtId="0" fontId="4" fillId="0" borderId="16" xfId="62" applyNumberFormat="1" applyFont="1" applyBorder="1" applyAlignment="1">
      <alignment vertical="center"/>
      <protection/>
    </xf>
    <xf numFmtId="0" fontId="98" fillId="0" borderId="0" xfId="0" applyFont="1" applyAlignment="1">
      <alignment/>
    </xf>
    <xf numFmtId="0" fontId="6" fillId="0" borderId="17" xfId="53" applyNumberFormat="1" applyFont="1" applyBorder="1" applyAlignment="1">
      <alignment horizontal="center" vertic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5" fillId="34" borderId="19" xfId="56" applyFont="1" applyFill="1" applyBorder="1" applyAlignment="1">
      <alignment wrapText="1"/>
      <protection/>
    </xf>
    <xf numFmtId="0" fontId="5" fillId="34" borderId="20" xfId="56" applyFont="1" applyFill="1" applyBorder="1" applyAlignment="1">
      <alignment horizontal="right" vertical="top"/>
      <protection/>
    </xf>
    <xf numFmtId="166" fontId="5" fillId="34" borderId="20" xfId="56" applyNumberFormat="1" applyFont="1" applyFill="1" applyBorder="1" applyAlignment="1">
      <alignment horizontal="right" vertical="top"/>
      <protection/>
    </xf>
    <xf numFmtId="166" fontId="99" fillId="2" borderId="21" xfId="56" applyNumberFormat="1" applyFont="1" applyFill="1" applyBorder="1" applyAlignment="1">
      <alignment horizontal="right" vertical="top"/>
      <protection/>
    </xf>
    <xf numFmtId="0" fontId="95" fillId="0" borderId="22" xfId="55" applyFont="1" applyBorder="1" applyAlignment="1">
      <alignment horizontal="left" vertical="center" wrapText="1"/>
      <protection/>
    </xf>
    <xf numFmtId="0" fontId="94" fillId="0" borderId="15" xfId="56" applyFont="1" applyBorder="1" applyAlignment="1">
      <alignment horizontal="right" vertical="top"/>
      <protection/>
    </xf>
    <xf numFmtId="166" fontId="94" fillId="0" borderId="15" xfId="56" applyNumberFormat="1" applyFont="1" applyBorder="1" applyAlignment="1">
      <alignment horizontal="right" vertical="top"/>
      <protection/>
    </xf>
    <xf numFmtId="166" fontId="100" fillId="5" borderId="15" xfId="56" applyNumberFormat="1" applyFont="1" applyFill="1" applyBorder="1" applyAlignment="1">
      <alignment horizontal="right" vertical="top"/>
      <protection/>
    </xf>
    <xf numFmtId="166" fontId="100" fillId="4" borderId="15" xfId="56" applyNumberFormat="1" applyFont="1" applyFill="1" applyBorder="1" applyAlignment="1">
      <alignment horizontal="right" vertical="top"/>
      <protection/>
    </xf>
    <xf numFmtId="0" fontId="3" fillId="0" borderId="15" xfId="56" applyFont="1" applyFill="1" applyBorder="1" applyAlignment="1">
      <alignment horizontal="left" wrapText="1" indent="2"/>
      <protection/>
    </xf>
    <xf numFmtId="0" fontId="3" fillId="0" borderId="15" xfId="56" applyFont="1" applyFill="1" applyBorder="1" applyAlignment="1">
      <alignment horizontal="right" vertical="top"/>
      <protection/>
    </xf>
    <xf numFmtId="166" fontId="3" fillId="0" borderId="15" xfId="56" applyNumberFormat="1" applyFont="1" applyFill="1" applyBorder="1" applyAlignment="1">
      <alignment horizontal="right" vertical="top"/>
      <protection/>
    </xf>
    <xf numFmtId="0" fontId="3" fillId="0" borderId="14" xfId="56" applyFont="1" applyFill="1" applyBorder="1" applyAlignment="1">
      <alignment horizontal="left" wrapText="1" indent="2"/>
      <protection/>
    </xf>
    <xf numFmtId="0" fontId="3" fillId="0" borderId="14" xfId="56" applyFont="1" applyFill="1" applyBorder="1" applyAlignment="1">
      <alignment horizontal="right" vertical="top"/>
      <protection/>
    </xf>
    <xf numFmtId="166" fontId="3" fillId="0" borderId="14" xfId="56" applyNumberFormat="1" applyFont="1" applyFill="1" applyBorder="1" applyAlignment="1">
      <alignment horizontal="right" vertical="top"/>
      <protection/>
    </xf>
    <xf numFmtId="0" fontId="3" fillId="0" borderId="23" xfId="56" applyFont="1" applyFill="1" applyBorder="1" applyAlignment="1">
      <alignment horizontal="left" wrapText="1" indent="2"/>
      <protection/>
    </xf>
    <xf numFmtId="0" fontId="3" fillId="0" borderId="23" xfId="56" applyFont="1" applyFill="1" applyBorder="1" applyAlignment="1">
      <alignment horizontal="right" vertical="top"/>
      <protection/>
    </xf>
    <xf numFmtId="166" fontId="3" fillId="0" borderId="23" xfId="56" applyNumberFormat="1" applyFont="1" applyFill="1" applyBorder="1" applyAlignment="1">
      <alignment horizontal="right" vertical="top"/>
      <protection/>
    </xf>
    <xf numFmtId="0" fontId="95" fillId="0" borderId="14" xfId="55" applyFont="1" applyBorder="1" applyAlignment="1">
      <alignment horizontal="left" vertical="center" wrapText="1"/>
      <protection/>
    </xf>
    <xf numFmtId="0" fontId="94" fillId="0" borderId="23" xfId="56" applyFont="1" applyFill="1" applyBorder="1" applyAlignment="1">
      <alignment horizontal="right" vertical="center"/>
      <protection/>
    </xf>
    <xf numFmtId="166" fontId="94" fillId="0" borderId="23" xfId="56" applyNumberFormat="1" applyFont="1" applyFill="1" applyBorder="1" applyAlignment="1">
      <alignment horizontal="right" vertical="center"/>
      <protection/>
    </xf>
    <xf numFmtId="166" fontId="94" fillId="0" borderId="23" xfId="56" applyNumberFormat="1" applyFont="1" applyFill="1" applyBorder="1" applyAlignment="1">
      <alignment horizontal="right" vertical="top"/>
      <protection/>
    </xf>
    <xf numFmtId="0" fontId="3" fillId="0" borderId="23" xfId="56" applyFont="1" applyFill="1" applyBorder="1" applyAlignment="1">
      <alignment horizontal="right" vertical="center"/>
      <protection/>
    </xf>
    <xf numFmtId="166" fontId="3" fillId="0" borderId="23" xfId="56" applyNumberFormat="1" applyFont="1" applyFill="1" applyBorder="1" applyAlignment="1">
      <alignment horizontal="right" vertical="center"/>
      <protection/>
    </xf>
    <xf numFmtId="166" fontId="100" fillId="2" borderId="21" xfId="56" applyNumberFormat="1" applyFont="1" applyFill="1" applyBorder="1" applyAlignment="1">
      <alignment horizontal="right" vertical="top"/>
      <protection/>
    </xf>
    <xf numFmtId="166" fontId="100" fillId="7" borderId="15" xfId="56" applyNumberFormat="1" applyFont="1" applyFill="1" applyBorder="1" applyAlignment="1">
      <alignment horizontal="right" vertical="top"/>
      <protection/>
    </xf>
    <xf numFmtId="166" fontId="100" fillId="6" borderId="15" xfId="56" applyNumberFormat="1" applyFont="1" applyFill="1" applyBorder="1" applyAlignment="1">
      <alignment horizontal="right" vertical="top"/>
      <protection/>
    </xf>
    <xf numFmtId="0" fontId="3" fillId="0" borderId="15" xfId="56" applyFont="1" applyBorder="1" applyAlignment="1">
      <alignment wrapText="1"/>
      <protection/>
    </xf>
    <xf numFmtId="0" fontId="3" fillId="0" borderId="15" xfId="56" applyFont="1" applyBorder="1" applyAlignment="1">
      <alignment horizontal="right" vertical="top"/>
      <protection/>
    </xf>
    <xf numFmtId="166" fontId="3" fillId="0" borderId="15" xfId="56" applyNumberFormat="1" applyFont="1" applyBorder="1" applyAlignment="1">
      <alignment horizontal="right" vertical="top"/>
      <protection/>
    </xf>
    <xf numFmtId="0" fontId="3" fillId="0" borderId="14" xfId="56" applyFont="1" applyBorder="1" applyAlignment="1">
      <alignment wrapText="1"/>
      <protection/>
    </xf>
    <xf numFmtId="0" fontId="3" fillId="0" borderId="14" xfId="56" applyFont="1" applyBorder="1" applyAlignment="1">
      <alignment horizontal="right" vertical="top"/>
      <protection/>
    </xf>
    <xf numFmtId="166" fontId="3" fillId="0" borderId="14" xfId="56" applyNumberFormat="1" applyFont="1" applyBorder="1" applyAlignment="1">
      <alignment horizontal="right" vertical="top"/>
      <protection/>
    </xf>
    <xf numFmtId="0" fontId="3" fillId="0" borderId="23" xfId="56" applyFont="1" applyBorder="1" applyAlignment="1">
      <alignment wrapText="1"/>
      <protection/>
    </xf>
    <xf numFmtId="0" fontId="3" fillId="0" borderId="23" xfId="56" applyFont="1" applyBorder="1" applyAlignment="1">
      <alignment horizontal="right" vertical="top"/>
      <protection/>
    </xf>
    <xf numFmtId="166" fontId="3" fillId="0" borderId="23" xfId="56" applyNumberFormat="1" applyFont="1" applyBorder="1" applyAlignment="1">
      <alignment horizontal="right" vertical="top"/>
      <protection/>
    </xf>
    <xf numFmtId="166" fontId="6" fillId="4" borderId="14" xfId="61" applyNumberFormat="1" applyFont="1" applyFill="1" applyBorder="1" applyAlignment="1">
      <alignment horizontal="right" vertical="center"/>
      <protection/>
    </xf>
    <xf numFmtId="4" fontId="101" fillId="4" borderId="20" xfId="0" applyNumberFormat="1" applyFont="1" applyFill="1" applyBorder="1" applyAlignment="1">
      <alignment/>
    </xf>
    <xf numFmtId="4" fontId="101" fillId="5" borderId="20" xfId="0" applyNumberFormat="1" applyFont="1" applyFill="1" applyBorder="1" applyAlignment="1">
      <alignment/>
    </xf>
    <xf numFmtId="166" fontId="102" fillId="4" borderId="0" xfId="0" applyNumberFormat="1" applyFont="1" applyFill="1" applyAlignment="1">
      <alignment/>
    </xf>
    <xf numFmtId="0" fontId="9" fillId="35" borderId="15" xfId="57" applyNumberFormat="1" applyFont="1" applyFill="1" applyBorder="1" applyAlignment="1">
      <alignment horizontal="left" vertical="top" wrapText="1" indent="1"/>
      <protection/>
    </xf>
    <xf numFmtId="0" fontId="9" fillId="35" borderId="15" xfId="57" applyNumberFormat="1" applyFont="1" applyFill="1" applyBorder="1" applyAlignment="1">
      <alignment horizontal="right" vertical="top" wrapText="1"/>
      <protection/>
    </xf>
    <xf numFmtId="4" fontId="9" fillId="35" borderId="15" xfId="57" applyNumberFormat="1" applyFont="1" applyFill="1" applyBorder="1" applyAlignment="1">
      <alignment horizontal="right" vertical="top" wrapText="1"/>
      <protection/>
    </xf>
    <xf numFmtId="4" fontId="9" fillId="5" borderId="15" xfId="57" applyNumberFormat="1" applyFont="1" applyFill="1" applyBorder="1" applyAlignment="1">
      <alignment horizontal="right" vertical="top" wrapText="1"/>
      <protection/>
    </xf>
    <xf numFmtId="4" fontId="9" fillId="4" borderId="15" xfId="57" applyNumberFormat="1" applyFont="1" applyFill="1" applyBorder="1" applyAlignment="1">
      <alignment horizontal="right" vertical="top" wrapText="1"/>
      <protection/>
    </xf>
    <xf numFmtId="4" fontId="103" fillId="2" borderId="15" xfId="57" applyNumberFormat="1" applyFont="1" applyFill="1" applyBorder="1" applyAlignment="1">
      <alignment horizontal="right" vertical="top" wrapText="1"/>
      <protection/>
    </xf>
    <xf numFmtId="0" fontId="3" fillId="0" borderId="14" xfId="57" applyNumberFormat="1" applyFont="1" applyBorder="1" applyAlignment="1">
      <alignment horizontal="left" vertical="top" wrapText="1" indent="3"/>
      <protection/>
    </xf>
    <xf numFmtId="0" fontId="3" fillId="0" borderId="14" xfId="57" applyNumberFormat="1" applyFont="1" applyBorder="1" applyAlignment="1">
      <alignment horizontal="right" vertical="top" wrapText="1"/>
      <protection/>
    </xf>
    <xf numFmtId="4" fontId="3" fillId="0" borderId="14" xfId="57" applyNumberFormat="1" applyFont="1" applyBorder="1" applyAlignment="1">
      <alignment horizontal="right" vertical="top" wrapText="1"/>
      <protection/>
    </xf>
    <xf numFmtId="0" fontId="9" fillId="35" borderId="14" xfId="57" applyNumberFormat="1" applyFont="1" applyFill="1" applyBorder="1" applyAlignment="1">
      <alignment horizontal="left" vertical="top" wrapText="1" indent="1"/>
      <protection/>
    </xf>
    <xf numFmtId="0" fontId="9" fillId="35" borderId="14" xfId="57" applyNumberFormat="1" applyFont="1" applyFill="1" applyBorder="1" applyAlignment="1">
      <alignment horizontal="right" vertical="top" wrapText="1"/>
      <protection/>
    </xf>
    <xf numFmtId="4" fontId="9" fillId="35" borderId="14" xfId="57" applyNumberFormat="1" applyFont="1" applyFill="1" applyBorder="1" applyAlignment="1">
      <alignment horizontal="right" vertical="top" wrapText="1"/>
      <protection/>
    </xf>
    <xf numFmtId="4" fontId="9" fillId="7" borderId="14" xfId="57" applyNumberFormat="1" applyFont="1" applyFill="1" applyBorder="1" applyAlignment="1">
      <alignment horizontal="right" vertical="top" wrapText="1"/>
      <protection/>
    </xf>
    <xf numFmtId="4" fontId="9" fillId="6" borderId="14" xfId="57" applyNumberFormat="1" applyFont="1" applyFill="1" applyBorder="1" applyAlignment="1">
      <alignment horizontal="right" vertical="top" wrapText="1"/>
      <protection/>
    </xf>
    <xf numFmtId="4" fontId="104" fillId="2" borderId="14" xfId="57" applyNumberFormat="1" applyFont="1" applyFill="1" applyBorder="1" applyAlignment="1">
      <alignment horizontal="right" vertical="top" wrapText="1"/>
      <protection/>
    </xf>
    <xf numFmtId="166" fontId="44" fillId="4" borderId="14" xfId="59" applyNumberFormat="1" applyFont="1" applyFill="1" applyBorder="1" applyAlignment="1">
      <alignment horizontal="right" vertical="center"/>
      <protection/>
    </xf>
    <xf numFmtId="0" fontId="9" fillId="35" borderId="15" xfId="58" applyNumberFormat="1" applyFont="1" applyFill="1" applyBorder="1" applyAlignment="1">
      <alignment horizontal="left" vertical="top" wrapText="1" indent="1"/>
      <protection/>
    </xf>
    <xf numFmtId="0" fontId="9" fillId="35" borderId="15" xfId="58" applyNumberFormat="1" applyFont="1" applyFill="1" applyBorder="1" applyAlignment="1">
      <alignment horizontal="right" vertical="top" wrapText="1"/>
      <protection/>
    </xf>
    <xf numFmtId="4" fontId="9" fillId="35" borderId="15" xfId="58" applyNumberFormat="1" applyFont="1" applyFill="1" applyBorder="1" applyAlignment="1">
      <alignment horizontal="right" vertical="top" wrapText="1"/>
      <protection/>
    </xf>
    <xf numFmtId="4" fontId="9" fillId="5" borderId="15" xfId="58" applyNumberFormat="1" applyFont="1" applyFill="1" applyBorder="1" applyAlignment="1">
      <alignment horizontal="right" vertical="top" wrapText="1"/>
      <protection/>
    </xf>
    <xf numFmtId="4" fontId="9" fillId="4" borderId="15" xfId="58" applyNumberFormat="1" applyFont="1" applyFill="1" applyBorder="1" applyAlignment="1">
      <alignment horizontal="right" vertical="top" wrapText="1"/>
      <protection/>
    </xf>
    <xf numFmtId="4" fontId="103" fillId="2" borderId="15" xfId="58" applyNumberFormat="1" applyFont="1" applyFill="1" applyBorder="1" applyAlignment="1">
      <alignment horizontal="right" vertical="top" wrapText="1"/>
      <protection/>
    </xf>
    <xf numFmtId="0" fontId="3" fillId="0" borderId="14" xfId="58" applyNumberFormat="1" applyFont="1" applyBorder="1" applyAlignment="1">
      <alignment horizontal="left" vertical="top" wrapText="1" indent="3"/>
      <protection/>
    </xf>
    <xf numFmtId="0" fontId="3" fillId="0" borderId="14" xfId="58" applyNumberFormat="1" applyFont="1" applyBorder="1" applyAlignment="1">
      <alignment horizontal="right" vertical="top" wrapText="1"/>
      <protection/>
    </xf>
    <xf numFmtId="4" fontId="3" fillId="0" borderId="14" xfId="58" applyNumberFormat="1" applyFont="1" applyBorder="1" applyAlignment="1">
      <alignment horizontal="right" vertical="top" wrapText="1"/>
      <protection/>
    </xf>
    <xf numFmtId="4" fontId="3" fillId="0" borderId="14" xfId="58" applyNumberFormat="1" applyFont="1" applyFill="1" applyBorder="1" applyAlignment="1">
      <alignment horizontal="right" vertical="top" wrapText="1"/>
      <protection/>
    </xf>
    <xf numFmtId="0" fontId="9" fillId="35" borderId="14" xfId="58" applyNumberFormat="1" applyFont="1" applyFill="1" applyBorder="1" applyAlignment="1">
      <alignment horizontal="left" vertical="top" wrapText="1" indent="1"/>
      <protection/>
    </xf>
    <xf numFmtId="0" fontId="9" fillId="35" borderId="14" xfId="58" applyNumberFormat="1" applyFont="1" applyFill="1" applyBorder="1" applyAlignment="1">
      <alignment horizontal="right" vertical="top" wrapText="1"/>
      <protection/>
    </xf>
    <xf numFmtId="4" fontId="9" fillId="35" borderId="14" xfId="58" applyNumberFormat="1" applyFont="1" applyFill="1" applyBorder="1" applyAlignment="1">
      <alignment horizontal="right" vertical="top" wrapText="1"/>
      <protection/>
    </xf>
    <xf numFmtId="4" fontId="9" fillId="7" borderId="14" xfId="58" applyNumberFormat="1" applyFont="1" applyFill="1" applyBorder="1" applyAlignment="1">
      <alignment horizontal="right" vertical="top" wrapText="1"/>
      <protection/>
    </xf>
    <xf numFmtId="4" fontId="9" fillId="6" borderId="14" xfId="58" applyNumberFormat="1" applyFont="1" applyFill="1" applyBorder="1" applyAlignment="1">
      <alignment horizontal="right" vertical="top" wrapText="1"/>
      <protection/>
    </xf>
    <xf numFmtId="4" fontId="105" fillId="2" borderId="14" xfId="58" applyNumberFormat="1" applyFont="1" applyFill="1" applyBorder="1" applyAlignment="1">
      <alignment horizontal="right" vertical="top" wrapText="1"/>
      <protection/>
    </xf>
    <xf numFmtId="0" fontId="9" fillId="35" borderId="15" xfId="53" applyNumberFormat="1" applyFont="1" applyFill="1" applyBorder="1" applyAlignment="1">
      <alignment horizontal="left" vertical="top" wrapText="1" indent="1"/>
      <protection/>
    </xf>
    <xf numFmtId="0" fontId="9" fillId="35" borderId="15" xfId="53" applyNumberFormat="1" applyFont="1" applyFill="1" applyBorder="1" applyAlignment="1">
      <alignment horizontal="right" vertical="top" wrapText="1"/>
      <protection/>
    </xf>
    <xf numFmtId="4" fontId="9" fillId="35" borderId="15" xfId="53" applyNumberFormat="1" applyFont="1" applyFill="1" applyBorder="1" applyAlignment="1">
      <alignment horizontal="right" vertical="top" wrapText="1"/>
      <protection/>
    </xf>
    <xf numFmtId="4" fontId="9" fillId="5" borderId="15" xfId="53" applyNumberFormat="1" applyFont="1" applyFill="1" applyBorder="1" applyAlignment="1">
      <alignment horizontal="right" vertical="top" wrapText="1"/>
      <protection/>
    </xf>
    <xf numFmtId="4" fontId="9" fillId="10" borderId="15" xfId="53" applyNumberFormat="1" applyFont="1" applyFill="1" applyBorder="1" applyAlignment="1">
      <alignment horizontal="right" vertical="top" wrapText="1"/>
      <protection/>
    </xf>
    <xf numFmtId="4" fontId="103" fillId="2" borderId="15" xfId="53" applyNumberFormat="1" applyFont="1" applyFill="1" applyBorder="1" applyAlignment="1">
      <alignment horizontal="right" vertical="top" wrapText="1"/>
      <protection/>
    </xf>
    <xf numFmtId="0" fontId="3" fillId="0" borderId="14" xfId="53" applyNumberFormat="1" applyFont="1" applyBorder="1" applyAlignment="1">
      <alignment horizontal="left" vertical="top" wrapText="1" indent="3"/>
      <protection/>
    </xf>
    <xf numFmtId="0" fontId="3" fillId="0" borderId="14" xfId="53" applyNumberFormat="1" applyFont="1" applyBorder="1" applyAlignment="1">
      <alignment horizontal="right" vertical="top" wrapText="1"/>
      <protection/>
    </xf>
    <xf numFmtId="4" fontId="3" fillId="0" borderId="14" xfId="53" applyNumberFormat="1" applyFont="1" applyBorder="1" applyAlignment="1">
      <alignment horizontal="right" vertical="top" wrapText="1"/>
      <protection/>
    </xf>
    <xf numFmtId="4" fontId="3" fillId="0" borderId="14" xfId="53" applyNumberFormat="1" applyFont="1" applyFill="1" applyBorder="1" applyAlignment="1">
      <alignment horizontal="right" vertical="top" wrapText="1"/>
      <protection/>
    </xf>
    <xf numFmtId="0" fontId="9" fillId="35" borderId="14" xfId="53" applyNumberFormat="1" applyFont="1" applyFill="1" applyBorder="1" applyAlignment="1">
      <alignment horizontal="left" vertical="top" wrapText="1" indent="1"/>
      <protection/>
    </xf>
    <xf numFmtId="0" fontId="9" fillId="35" borderId="14" xfId="53" applyNumberFormat="1" applyFont="1" applyFill="1" applyBorder="1" applyAlignment="1">
      <alignment horizontal="right" vertical="top" wrapText="1"/>
      <protection/>
    </xf>
    <xf numFmtId="4" fontId="9" fillId="35" borderId="14" xfId="53" applyNumberFormat="1" applyFont="1" applyFill="1" applyBorder="1" applyAlignment="1">
      <alignment horizontal="right" vertical="top" wrapText="1"/>
      <protection/>
    </xf>
    <xf numFmtId="4" fontId="9" fillId="7" borderId="14" xfId="53" applyNumberFormat="1" applyFont="1" applyFill="1" applyBorder="1" applyAlignment="1">
      <alignment horizontal="right" vertical="top" wrapText="1"/>
      <protection/>
    </xf>
    <xf numFmtId="4" fontId="9" fillId="6" borderId="14" xfId="53" applyNumberFormat="1" applyFont="1" applyFill="1" applyBorder="1" applyAlignment="1">
      <alignment horizontal="right" vertical="top" wrapText="1"/>
      <protection/>
    </xf>
    <xf numFmtId="4" fontId="104" fillId="2" borderId="14" xfId="53" applyNumberFormat="1" applyFont="1" applyFill="1" applyBorder="1" applyAlignment="1">
      <alignment horizontal="right" vertical="top" wrapText="1"/>
      <protection/>
    </xf>
    <xf numFmtId="1" fontId="3" fillId="0" borderId="13" xfId="61" applyNumberFormat="1" applyFont="1" applyBorder="1" applyAlignment="1">
      <alignment horizontal="center" vertical="center"/>
      <protection/>
    </xf>
    <xf numFmtId="3" fontId="106" fillId="0" borderId="20" xfId="0" applyNumberFormat="1" applyFont="1" applyBorder="1" applyAlignment="1">
      <alignment horizontal="center"/>
    </xf>
    <xf numFmtId="0" fontId="94" fillId="0" borderId="14" xfId="56" applyFont="1" applyFill="1" applyBorder="1" applyAlignment="1">
      <alignment horizontal="right" vertical="center"/>
      <protection/>
    </xf>
    <xf numFmtId="166" fontId="94" fillId="0" borderId="14" xfId="56" applyNumberFormat="1" applyFont="1" applyFill="1" applyBorder="1" applyAlignment="1">
      <alignment horizontal="right" vertical="center"/>
      <protection/>
    </xf>
    <xf numFmtId="166" fontId="94" fillId="0" borderId="14" xfId="56" applyNumberFormat="1" applyFont="1" applyFill="1" applyBorder="1" applyAlignment="1">
      <alignment horizontal="right" vertical="top"/>
      <protection/>
    </xf>
    <xf numFmtId="166" fontId="3" fillId="4" borderId="14" xfId="61" applyNumberFormat="1" applyFont="1" applyFill="1" applyBorder="1" applyAlignment="1">
      <alignment horizontal="right" vertical="center"/>
      <protection/>
    </xf>
    <xf numFmtId="4" fontId="101" fillId="6" borderId="24" xfId="0" applyNumberFormat="1" applyFont="1" applyFill="1" applyBorder="1" applyAlignment="1">
      <alignment/>
    </xf>
    <xf numFmtId="4" fontId="101" fillId="7" borderId="25" xfId="0" applyNumberFormat="1" applyFont="1" applyFill="1" applyBorder="1" applyAlignment="1">
      <alignment/>
    </xf>
    <xf numFmtId="0" fontId="3" fillId="0" borderId="26" xfId="55" applyFont="1" applyBorder="1" applyAlignment="1">
      <alignment horizontal="left" wrapText="1" indent="2"/>
      <protection/>
    </xf>
    <xf numFmtId="166" fontId="3" fillId="0" borderId="23" xfId="55" applyNumberFormat="1" applyFont="1" applyBorder="1" applyAlignment="1">
      <alignment horizontal="right" vertical="top"/>
      <protection/>
    </xf>
    <xf numFmtId="166" fontId="3" fillId="0" borderId="27" xfId="55" applyNumberFormat="1" applyFont="1" applyBorder="1" applyAlignment="1">
      <alignment horizontal="right" vertical="top"/>
      <protection/>
    </xf>
    <xf numFmtId="0" fontId="5" fillId="34" borderId="19" xfId="55" applyFont="1" applyFill="1" applyBorder="1" applyAlignment="1">
      <alignment wrapText="1"/>
      <protection/>
    </xf>
    <xf numFmtId="166" fontId="5" fillId="34" borderId="20" xfId="55" applyNumberFormat="1" applyFont="1" applyFill="1" applyBorder="1" applyAlignment="1">
      <alignment horizontal="right" vertical="top"/>
      <protection/>
    </xf>
    <xf numFmtId="166" fontId="5" fillId="5" borderId="20" xfId="55" applyNumberFormat="1" applyFont="1" applyFill="1" applyBorder="1" applyAlignment="1">
      <alignment horizontal="right" vertical="top"/>
      <protection/>
    </xf>
    <xf numFmtId="166" fontId="5" fillId="4" borderId="20" xfId="55" applyNumberFormat="1" applyFont="1" applyFill="1" applyBorder="1" applyAlignment="1">
      <alignment horizontal="right" vertical="top"/>
      <protection/>
    </xf>
    <xf numFmtId="166" fontId="99" fillId="2" borderId="21" xfId="55" applyNumberFormat="1" applyFont="1" applyFill="1" applyBorder="1" applyAlignment="1">
      <alignment horizontal="right" vertical="top"/>
      <protection/>
    </xf>
    <xf numFmtId="0" fontId="95" fillId="0" borderId="28" xfId="55" applyFont="1" applyBorder="1" applyAlignment="1">
      <alignment horizontal="left" vertical="center" wrapText="1"/>
      <protection/>
    </xf>
    <xf numFmtId="0" fontId="94" fillId="0" borderId="22" xfId="56" applyFont="1" applyBorder="1" applyAlignment="1">
      <alignment horizontal="right" vertical="top"/>
      <protection/>
    </xf>
    <xf numFmtId="166" fontId="94" fillId="0" borderId="22" xfId="56" applyNumberFormat="1" applyFont="1" applyBorder="1" applyAlignment="1">
      <alignment horizontal="right" vertical="top"/>
      <protection/>
    </xf>
    <xf numFmtId="166" fontId="100" fillId="5" borderId="22" xfId="56" applyNumberFormat="1" applyFont="1" applyFill="1" applyBorder="1" applyAlignment="1">
      <alignment horizontal="right" vertical="top"/>
      <protection/>
    </xf>
    <xf numFmtId="166" fontId="100" fillId="4" borderId="22" xfId="56" applyNumberFormat="1" applyFont="1" applyFill="1" applyBorder="1" applyAlignment="1">
      <alignment horizontal="right" vertical="top"/>
      <protection/>
    </xf>
    <xf numFmtId="166" fontId="94" fillId="0" borderId="29" xfId="56" applyNumberFormat="1" applyFont="1" applyBorder="1" applyAlignment="1">
      <alignment horizontal="right" vertical="top"/>
      <protection/>
    </xf>
    <xf numFmtId="0" fontId="95" fillId="0" borderId="30" xfId="55" applyFont="1" applyBorder="1" applyAlignment="1">
      <alignment horizontal="left" vertical="center" wrapText="1"/>
      <protection/>
    </xf>
    <xf numFmtId="0" fontId="94" fillId="0" borderId="17" xfId="56" applyFont="1" applyFill="1" applyBorder="1" applyAlignment="1">
      <alignment horizontal="right" vertical="center"/>
      <protection/>
    </xf>
    <xf numFmtId="166" fontId="94" fillId="0" borderId="17" xfId="56" applyNumberFormat="1" applyFont="1" applyFill="1" applyBorder="1" applyAlignment="1">
      <alignment horizontal="right" vertical="center"/>
      <protection/>
    </xf>
    <xf numFmtId="166" fontId="94" fillId="0" borderId="18" xfId="56" applyNumberFormat="1" applyFont="1" applyFill="1" applyBorder="1" applyAlignment="1">
      <alignment horizontal="right" vertical="top"/>
      <protection/>
    </xf>
    <xf numFmtId="0" fontId="6" fillId="0" borderId="0" xfId="56" applyFont="1" applyBorder="1" applyAlignment="1">
      <alignment horizontal="center" vertical="center" wrapText="1"/>
      <protection/>
    </xf>
    <xf numFmtId="166" fontId="94" fillId="0" borderId="0" xfId="56" applyNumberFormat="1" applyFont="1" applyFill="1" applyBorder="1" applyAlignment="1">
      <alignment horizontal="right" vertical="top"/>
      <protection/>
    </xf>
    <xf numFmtId="0" fontId="107" fillId="4" borderId="17" xfId="0" applyFont="1" applyFill="1" applyBorder="1" applyAlignment="1">
      <alignment horizontal="center"/>
    </xf>
    <xf numFmtId="166" fontId="44" fillId="4" borderId="23" xfId="59" applyNumberFormat="1" applyFont="1" applyFill="1" applyBorder="1" applyAlignment="1">
      <alignment horizontal="right" vertical="center"/>
      <protection/>
    </xf>
    <xf numFmtId="0" fontId="3" fillId="0" borderId="14" xfId="54" applyNumberFormat="1" applyFont="1" applyBorder="1" applyAlignment="1">
      <alignment horizontal="left" vertical="top" wrapText="1" indent="3"/>
      <protection/>
    </xf>
    <xf numFmtId="0" fontId="3" fillId="0" borderId="14" xfId="54" applyNumberFormat="1" applyFont="1" applyBorder="1" applyAlignment="1">
      <alignment horizontal="right" vertical="top" wrapText="1"/>
      <protection/>
    </xf>
    <xf numFmtId="4" fontId="3" fillId="0" borderId="14" xfId="54" applyNumberFormat="1" applyFont="1" applyBorder="1" applyAlignment="1">
      <alignment horizontal="right" vertical="top" wrapText="1"/>
      <protection/>
    </xf>
    <xf numFmtId="0" fontId="10" fillId="35" borderId="14" xfId="54" applyNumberFormat="1" applyFont="1" applyFill="1" applyBorder="1" applyAlignment="1">
      <alignment horizontal="left" vertical="top" wrapText="1" indent="1"/>
      <protection/>
    </xf>
    <xf numFmtId="4" fontId="5" fillId="35" borderId="14" xfId="54" applyNumberFormat="1" applyFont="1" applyFill="1" applyBorder="1" applyAlignment="1">
      <alignment horizontal="right" vertical="top" wrapText="1"/>
      <protection/>
    </xf>
    <xf numFmtId="0" fontId="5" fillId="35" borderId="14" xfId="54" applyNumberFormat="1" applyFont="1" applyFill="1" applyBorder="1" applyAlignment="1">
      <alignment horizontal="right" vertical="top" wrapText="1"/>
      <protection/>
    </xf>
    <xf numFmtId="4" fontId="5" fillId="7" borderId="14" xfId="54" applyNumberFormat="1" applyFont="1" applyFill="1" applyBorder="1" applyAlignment="1">
      <alignment horizontal="right" vertical="top" wrapText="1"/>
      <protection/>
    </xf>
    <xf numFmtId="4" fontId="5" fillId="6" borderId="14" xfId="54" applyNumberFormat="1" applyFont="1" applyFill="1" applyBorder="1" applyAlignment="1">
      <alignment horizontal="right" vertical="top" wrapText="1"/>
      <protection/>
    </xf>
    <xf numFmtId="0" fontId="10" fillId="35" borderId="22" xfId="54" applyNumberFormat="1" applyFont="1" applyFill="1" applyBorder="1" applyAlignment="1">
      <alignment horizontal="left" vertical="top" wrapText="1" indent="1"/>
      <protection/>
    </xf>
    <xf numFmtId="0" fontId="11" fillId="35" borderId="22" xfId="54" applyNumberFormat="1" applyFont="1" applyFill="1" applyBorder="1" applyAlignment="1">
      <alignment horizontal="right" vertical="top" wrapText="1"/>
      <protection/>
    </xf>
    <xf numFmtId="4" fontId="5" fillId="35" borderId="22" xfId="54" applyNumberFormat="1" applyFont="1" applyFill="1" applyBorder="1" applyAlignment="1">
      <alignment horizontal="right" vertical="top" wrapText="1"/>
      <protection/>
    </xf>
    <xf numFmtId="4" fontId="5" fillId="5" borderId="22" xfId="54" applyNumberFormat="1" applyFont="1" applyFill="1" applyBorder="1" applyAlignment="1">
      <alignment horizontal="right" vertical="top" wrapText="1"/>
      <protection/>
    </xf>
    <xf numFmtId="4" fontId="5" fillId="4" borderId="22" xfId="54" applyNumberFormat="1" applyFont="1" applyFill="1" applyBorder="1" applyAlignment="1">
      <alignment horizontal="right" vertical="top" wrapText="1"/>
      <protection/>
    </xf>
    <xf numFmtId="0" fontId="5" fillId="35" borderId="22" xfId="54" applyNumberFormat="1" applyFont="1" applyFill="1" applyBorder="1" applyAlignment="1">
      <alignment horizontal="right" vertical="top" wrapText="1"/>
      <protection/>
    </xf>
    <xf numFmtId="4" fontId="108" fillId="35" borderId="14" xfId="54" applyNumberFormat="1" applyFont="1" applyFill="1" applyBorder="1" applyAlignment="1">
      <alignment horizontal="right" vertical="top" wrapText="1"/>
      <protection/>
    </xf>
    <xf numFmtId="4" fontId="108" fillId="35" borderId="22" xfId="54" applyNumberFormat="1" applyFont="1" applyFill="1" applyBorder="1" applyAlignment="1">
      <alignment horizontal="right" vertical="top" wrapText="1"/>
      <protection/>
    </xf>
    <xf numFmtId="166" fontId="49" fillId="0" borderId="0" xfId="7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166" fontId="3" fillId="0" borderId="10" xfId="59" applyNumberFormat="1" applyFont="1" applyBorder="1" applyAlignment="1">
      <alignment horizontal="right" vertical="center"/>
      <protection/>
    </xf>
    <xf numFmtId="166" fontId="3" fillId="0" borderId="13" xfId="59" applyNumberFormat="1" applyFont="1" applyBorder="1" applyAlignment="1">
      <alignment horizontal="right" vertical="center"/>
      <protection/>
    </xf>
    <xf numFmtId="0" fontId="109" fillId="0" borderId="31" xfId="56" applyFont="1" applyBorder="1" applyAlignment="1">
      <alignment horizontal="center"/>
      <protection/>
    </xf>
    <xf numFmtId="0" fontId="0" fillId="0" borderId="0" xfId="0" applyAlignment="1">
      <alignment horizontal="left" indent="2"/>
    </xf>
    <xf numFmtId="0" fontId="5" fillId="34" borderId="19" xfId="56" applyFont="1" applyFill="1" applyBorder="1" applyAlignment="1">
      <alignment vertical="center" wrapText="1"/>
      <protection/>
    </xf>
    <xf numFmtId="0" fontId="5" fillId="34" borderId="20" xfId="56" applyFont="1" applyFill="1" applyBorder="1" applyAlignment="1">
      <alignment horizontal="right" vertical="center"/>
      <protection/>
    </xf>
    <xf numFmtId="166" fontId="5" fillId="34" borderId="20" xfId="5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/>
    </xf>
    <xf numFmtId="166" fontId="6" fillId="4" borderId="23" xfId="61" applyNumberFormat="1" applyFont="1" applyFill="1" applyBorder="1" applyAlignment="1">
      <alignment horizontal="right" vertical="center"/>
      <protection/>
    </xf>
    <xf numFmtId="166" fontId="102" fillId="0" borderId="0" xfId="0" applyNumberFormat="1" applyFont="1" applyFill="1" applyAlignment="1">
      <alignment/>
    </xf>
    <xf numFmtId="0" fontId="95" fillId="0" borderId="22" xfId="60" applyFont="1" applyBorder="1" applyAlignment="1">
      <alignment horizontal="left"/>
      <protection/>
    </xf>
    <xf numFmtId="0" fontId="0" fillId="0" borderId="0" xfId="0" applyAlignment="1">
      <alignment horizontal="left" wrapText="1"/>
    </xf>
    <xf numFmtId="166" fontId="5" fillId="0" borderId="21" xfId="56" applyNumberFormat="1" applyFont="1" applyFill="1" applyBorder="1" applyAlignment="1">
      <alignment horizontal="right" vertical="center"/>
      <protection/>
    </xf>
    <xf numFmtId="166" fontId="100" fillId="0" borderId="21" xfId="56" applyNumberFormat="1" applyFont="1" applyFill="1" applyBorder="1" applyAlignment="1">
      <alignment horizontal="right" vertical="center"/>
      <protection/>
    </xf>
    <xf numFmtId="190" fontId="0" fillId="0" borderId="0" xfId="0" applyNumberFormat="1" applyAlignment="1">
      <alignment horizontal="left" vertical="center"/>
    </xf>
    <xf numFmtId="166" fontId="5" fillId="0" borderId="0" xfId="56" applyNumberFormat="1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166" fontId="110" fillId="4" borderId="15" xfId="61" applyNumberFormat="1" applyFont="1" applyFill="1" applyBorder="1" applyAlignment="1">
      <alignment horizontal="center" vertical="center"/>
      <protection/>
    </xf>
    <xf numFmtId="166" fontId="100" fillId="0" borderId="0" xfId="56" applyNumberFormat="1" applyFont="1" applyFill="1" applyBorder="1" applyAlignment="1">
      <alignment horizontal="right" vertical="center"/>
      <protection/>
    </xf>
    <xf numFmtId="190" fontId="111" fillId="0" borderId="0" xfId="0" applyNumberFormat="1" applyFont="1" applyAlignment="1">
      <alignment horizontal="left" vertical="center"/>
    </xf>
    <xf numFmtId="0" fontId="109" fillId="0" borderId="30" xfId="56" applyFont="1" applyBorder="1" applyAlignment="1">
      <alignment horizontal="center"/>
      <protection/>
    </xf>
    <xf numFmtId="0" fontId="109" fillId="0" borderId="18" xfId="56" applyFont="1" applyBorder="1" applyAlignment="1">
      <alignment horizontal="center"/>
      <protection/>
    </xf>
    <xf numFmtId="0" fontId="109" fillId="0" borderId="32" xfId="56" applyFont="1" applyBorder="1" applyAlignment="1">
      <alignment horizontal="center"/>
      <protection/>
    </xf>
    <xf numFmtId="0" fontId="109" fillId="0" borderId="33" xfId="56" applyFont="1" applyBorder="1" applyAlignment="1">
      <alignment horizontal="center"/>
      <protection/>
    </xf>
    <xf numFmtId="0" fontId="109" fillId="33" borderId="33" xfId="56" applyFont="1" applyFill="1" applyBorder="1" applyAlignment="1">
      <alignment horizontal="center"/>
      <protection/>
    </xf>
    <xf numFmtId="0" fontId="109" fillId="33" borderId="18" xfId="56" applyFont="1" applyFill="1" applyBorder="1" applyAlignment="1">
      <alignment horizontal="center"/>
      <protection/>
    </xf>
    <xf numFmtId="0" fontId="109" fillId="0" borderId="33" xfId="56" applyFont="1" applyFill="1" applyBorder="1" applyAlignment="1">
      <alignment horizontal="center"/>
      <protection/>
    </xf>
    <xf numFmtId="0" fontId="109" fillId="0" borderId="18" xfId="56" applyFont="1" applyFill="1" applyBorder="1" applyAlignment="1">
      <alignment horizontal="center"/>
      <protection/>
    </xf>
    <xf numFmtId="166" fontId="5" fillId="33" borderId="20" xfId="56" applyNumberFormat="1" applyFont="1" applyFill="1" applyBorder="1" applyAlignment="1">
      <alignment horizontal="right" vertical="center"/>
      <protection/>
    </xf>
    <xf numFmtId="0" fontId="112" fillId="0" borderId="34" xfId="0" applyFont="1" applyBorder="1" applyAlignment="1">
      <alignment horizontal="center"/>
    </xf>
    <xf numFmtId="0" fontId="1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12" fillId="0" borderId="0" xfId="0" applyFont="1" applyBorder="1" applyAlignment="1">
      <alignment horizontal="center"/>
    </xf>
    <xf numFmtId="0" fontId="113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 indent="3"/>
    </xf>
    <xf numFmtId="0" fontId="114" fillId="0" borderId="0" xfId="0" applyFont="1" applyAlignment="1">
      <alignment/>
    </xf>
    <xf numFmtId="0" fontId="115" fillId="0" borderId="0" xfId="0" applyFont="1" applyAlignment="1">
      <alignment horizontal="left" indent="2"/>
    </xf>
    <xf numFmtId="4" fontId="101" fillId="4" borderId="19" xfId="0" applyNumberFormat="1" applyFont="1" applyFill="1" applyBorder="1" applyAlignment="1">
      <alignment/>
    </xf>
    <xf numFmtId="4" fontId="101" fillId="5" borderId="25" xfId="0" applyNumberFormat="1" applyFont="1" applyFill="1" applyBorder="1" applyAlignment="1">
      <alignment/>
    </xf>
    <xf numFmtId="166" fontId="116" fillId="0" borderId="37" xfId="70" applyNumberFormat="1" applyFont="1" applyFill="1" applyBorder="1" applyAlignment="1">
      <alignment horizontal="center" vertical="center"/>
    </xf>
    <xf numFmtId="166" fontId="96" fillId="4" borderId="23" xfId="0" applyNumberFormat="1" applyFont="1" applyFill="1" applyBorder="1" applyAlignment="1">
      <alignment/>
    </xf>
    <xf numFmtId="0" fontId="94" fillId="0" borderId="13" xfId="61" applyNumberFormat="1" applyFont="1" applyBorder="1" applyAlignment="1">
      <alignment horizontal="center" vertical="center"/>
      <protection/>
    </xf>
    <xf numFmtId="0" fontId="3" fillId="0" borderId="13" xfId="59" applyNumberFormat="1" applyFont="1" applyBorder="1" applyAlignment="1">
      <alignment horizontal="center" vertical="center"/>
      <protection/>
    </xf>
    <xf numFmtId="166" fontId="108" fillId="0" borderId="37" xfId="7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66" fontId="3" fillId="0" borderId="10" xfId="59" applyNumberFormat="1" applyFont="1" applyFill="1" applyBorder="1" applyAlignment="1">
      <alignment horizontal="right" vertical="center"/>
      <protection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Border="1" applyAlignment="1">
      <alignment horizontal="right" vertical="center"/>
    </xf>
    <xf numFmtId="166" fontId="110" fillId="4" borderId="32" xfId="61" applyNumberFormat="1" applyFont="1" applyFill="1" applyBorder="1" applyAlignment="1">
      <alignment horizontal="center" vertical="center"/>
      <protection/>
    </xf>
    <xf numFmtId="0" fontId="95" fillId="0" borderId="42" xfId="60" applyFont="1" applyBorder="1" applyAlignment="1">
      <alignment horizontal="left"/>
      <protection/>
    </xf>
    <xf numFmtId="166" fontId="3" fillId="4" borderId="43" xfId="61" applyNumberFormat="1" applyFont="1" applyFill="1" applyBorder="1" applyAlignment="1">
      <alignment horizontal="right" vertical="center"/>
      <protection/>
    </xf>
    <xf numFmtId="1" fontId="6" fillId="0" borderId="44" xfId="61" applyNumberFormat="1" applyFont="1" applyBorder="1" applyAlignment="1">
      <alignment horizontal="center" vertical="center"/>
      <protection/>
    </xf>
    <xf numFmtId="166" fontId="6" fillId="4" borderId="43" xfId="61" applyNumberFormat="1" applyFont="1" applyFill="1" applyBorder="1" applyAlignment="1">
      <alignment horizontal="right" vertical="center"/>
      <protection/>
    </xf>
    <xf numFmtId="0" fontId="94" fillId="0" borderId="33" xfId="61" applyNumberFormat="1" applyFont="1" applyBorder="1" applyAlignment="1">
      <alignment horizontal="center" vertical="center"/>
      <protection/>
    </xf>
    <xf numFmtId="0" fontId="97" fillId="0" borderId="33" xfId="61" applyNumberFormat="1" applyFont="1" applyBorder="1" applyAlignment="1">
      <alignment horizontal="center" vertical="center"/>
      <protection/>
    </xf>
    <xf numFmtId="166" fontId="6" fillId="4" borderId="26" xfId="61" applyNumberFormat="1" applyFont="1" applyFill="1" applyBorder="1" applyAlignment="1">
      <alignment horizontal="right" vertical="center"/>
      <protection/>
    </xf>
    <xf numFmtId="0" fontId="94" fillId="0" borderId="42" xfId="61" applyNumberFormat="1" applyFont="1" applyBorder="1" applyAlignment="1">
      <alignment horizontal="center" vertical="center"/>
      <protection/>
    </xf>
    <xf numFmtId="190" fontId="111" fillId="0" borderId="39" xfId="0" applyNumberFormat="1" applyFont="1" applyBorder="1" applyAlignment="1">
      <alignment horizontal="left" vertical="center"/>
    </xf>
    <xf numFmtId="190" fontId="111" fillId="0" borderId="0" xfId="0" applyNumberFormat="1" applyFont="1" applyBorder="1" applyAlignment="1">
      <alignment horizontal="left" vertical="center"/>
    </xf>
    <xf numFmtId="0" fontId="6" fillId="0" borderId="45" xfId="60" applyNumberFormat="1" applyFont="1" applyBorder="1" applyAlignment="1">
      <alignment horizontal="center"/>
      <protection/>
    </xf>
    <xf numFmtId="0" fontId="0" fillId="4" borderId="0" xfId="0" applyFill="1" applyBorder="1" applyAlignment="1">
      <alignment/>
    </xf>
    <xf numFmtId="0" fontId="95" fillId="0" borderId="29" xfId="60" applyFont="1" applyBorder="1" applyAlignment="1">
      <alignment horizontal="left"/>
      <protection/>
    </xf>
    <xf numFmtId="1" fontId="6" fillId="0" borderId="43" xfId="61" applyNumberFormat="1" applyFont="1" applyBorder="1" applyAlignment="1">
      <alignment horizontal="center" vertical="center"/>
      <protection/>
    </xf>
    <xf numFmtId="166" fontId="3" fillId="0" borderId="46" xfId="59" applyNumberFormat="1" applyFont="1" applyBorder="1" applyAlignment="1">
      <alignment horizontal="right" vertical="center"/>
      <protection/>
    </xf>
    <xf numFmtId="0" fontId="97" fillId="0" borderId="33" xfId="59" applyNumberFormat="1" applyFont="1" applyBorder="1" applyAlignment="1">
      <alignment horizontal="center" vertical="center"/>
      <protection/>
    </xf>
    <xf numFmtId="0" fontId="3" fillId="0" borderId="33" xfId="59" applyNumberFormat="1" applyFont="1" applyBorder="1" applyAlignment="1">
      <alignment horizontal="center" vertical="center"/>
      <protection/>
    </xf>
    <xf numFmtId="0" fontId="97" fillId="0" borderId="33" xfId="59" applyNumberFormat="1" applyFont="1" applyFill="1" applyBorder="1" applyAlignment="1">
      <alignment horizontal="center" vertical="center"/>
      <protection/>
    </xf>
    <xf numFmtId="166" fontId="3" fillId="0" borderId="47" xfId="59" applyNumberFormat="1" applyFont="1" applyBorder="1" applyAlignment="1">
      <alignment horizontal="right" vertical="center"/>
      <protection/>
    </xf>
    <xf numFmtId="0" fontId="3" fillId="0" borderId="42" xfId="59" applyNumberFormat="1" applyFont="1" applyBorder="1" applyAlignment="1">
      <alignment horizontal="center" vertical="center"/>
      <protection/>
    </xf>
    <xf numFmtId="0" fontId="117" fillId="0" borderId="0" xfId="60" applyNumberFormat="1" applyFont="1" applyBorder="1" applyAlignment="1">
      <alignment wrapText="1"/>
      <protection/>
    </xf>
    <xf numFmtId="0" fontId="117" fillId="0" borderId="0" xfId="60" applyNumberFormat="1" applyFont="1" applyBorder="1" applyAlignment="1">
      <alignment/>
      <protection/>
    </xf>
    <xf numFmtId="0" fontId="101" fillId="0" borderId="48" xfId="0" applyFont="1" applyBorder="1" applyAlignment="1">
      <alignment/>
    </xf>
    <xf numFmtId="0" fontId="118" fillId="0" borderId="49" xfId="0" applyFont="1" applyFill="1" applyBorder="1" applyAlignment="1">
      <alignment horizontal="right" vertical="center"/>
    </xf>
    <xf numFmtId="0" fontId="62" fillId="0" borderId="50" xfId="57" applyNumberFormat="1" applyFont="1" applyBorder="1" applyAlignment="1">
      <alignment horizontal="left" vertical="center" wrapText="1" indent="2"/>
      <protection/>
    </xf>
    <xf numFmtId="4" fontId="2" fillId="0" borderId="14" xfId="59" applyNumberFormat="1" applyFont="1" applyBorder="1" applyAlignment="1">
      <alignment horizontal="right" vertical="top"/>
      <protection/>
    </xf>
    <xf numFmtId="166" fontId="2" fillId="0" borderId="14" xfId="59" applyNumberFormat="1" applyFont="1" applyBorder="1" applyAlignment="1">
      <alignment horizontal="right" vertical="center"/>
      <protection/>
    </xf>
    <xf numFmtId="166" fontId="2" fillId="0" borderId="14" xfId="59" applyNumberFormat="1" applyFont="1" applyFill="1" applyBorder="1" applyAlignment="1">
      <alignment horizontal="right" vertical="center"/>
      <protection/>
    </xf>
    <xf numFmtId="0" fontId="62" fillId="0" borderId="51" xfId="57" applyNumberFormat="1" applyFont="1" applyBorder="1" applyAlignment="1">
      <alignment horizontal="left" vertical="center" wrapText="1" indent="2"/>
      <protection/>
    </xf>
    <xf numFmtId="4" fontId="2" fillId="0" borderId="23" xfId="59" applyNumberFormat="1" applyFont="1" applyBorder="1" applyAlignment="1">
      <alignment horizontal="right" vertical="top"/>
      <protection/>
    </xf>
    <xf numFmtId="166" fontId="2" fillId="0" borderId="23" xfId="59" applyNumberFormat="1" applyFont="1" applyBorder="1" applyAlignment="1">
      <alignment horizontal="right" vertical="center"/>
      <protection/>
    </xf>
    <xf numFmtId="0" fontId="101" fillId="0" borderId="37" xfId="0" applyFont="1" applyBorder="1" applyAlignment="1">
      <alignment horizontal="center" vertical="center"/>
    </xf>
    <xf numFmtId="4" fontId="8" fillId="2" borderId="52" xfId="59" applyNumberFormat="1" applyFont="1" applyFill="1" applyBorder="1" applyAlignment="1">
      <alignment horizontal="center" vertical="center"/>
      <protection/>
    </xf>
    <xf numFmtId="4" fontId="8" fillId="33" borderId="53" xfId="59" applyNumberFormat="1" applyFont="1" applyFill="1" applyBorder="1" applyAlignment="1">
      <alignment horizontal="center" vertical="center"/>
      <protection/>
    </xf>
    <xf numFmtId="166" fontId="116" fillId="0" borderId="20" xfId="70" applyNumberFormat="1" applyFont="1" applyFill="1" applyBorder="1" applyAlignment="1">
      <alignment/>
    </xf>
    <xf numFmtId="4" fontId="8" fillId="3" borderId="53" xfId="59" applyNumberFormat="1" applyFont="1" applyFill="1" applyBorder="1" applyAlignment="1">
      <alignment horizontal="center" vertical="center"/>
      <protection/>
    </xf>
    <xf numFmtId="4" fontId="8" fillId="36" borderId="53" xfId="59" applyNumberFormat="1" applyFont="1" applyFill="1" applyBorder="1" applyAlignment="1">
      <alignment horizontal="center" vertical="center"/>
      <protection/>
    </xf>
    <xf numFmtId="4" fontId="8" fillId="2" borderId="53" xfId="59" applyNumberFormat="1" applyFont="1" applyFill="1" applyBorder="1" applyAlignment="1">
      <alignment horizontal="center" vertical="center"/>
      <protection/>
    </xf>
    <xf numFmtId="166" fontId="116" fillId="0" borderId="21" xfId="70" applyNumberFormat="1" applyFont="1" applyFill="1" applyBorder="1" applyAlignment="1">
      <alignment/>
    </xf>
    <xf numFmtId="0" fontId="119" fillId="0" borderId="0" xfId="0" applyFont="1" applyAlignment="1">
      <alignment horizontal="right" vertical="center"/>
    </xf>
    <xf numFmtId="4" fontId="120" fillId="0" borderId="0" xfId="0" applyNumberFormat="1" applyFont="1" applyAlignment="1">
      <alignment/>
    </xf>
    <xf numFmtId="166" fontId="120" fillId="0" borderId="0" xfId="0" applyNumberFormat="1" applyFont="1" applyAlignment="1">
      <alignment/>
    </xf>
    <xf numFmtId="198" fontId="121" fillId="0" borderId="0" xfId="0" applyNumberFormat="1" applyFont="1" applyAlignment="1">
      <alignment horizontal="right"/>
    </xf>
    <xf numFmtId="198" fontId="121" fillId="0" borderId="0" xfId="0" applyNumberFormat="1" applyFont="1" applyAlignment="1">
      <alignment/>
    </xf>
    <xf numFmtId="199" fontId="121" fillId="0" borderId="0" xfId="0" applyNumberFormat="1" applyFont="1" applyAlignment="1">
      <alignment/>
    </xf>
    <xf numFmtId="0" fontId="122" fillId="7" borderId="0" xfId="0" applyFont="1" applyFill="1" applyAlignment="1">
      <alignment/>
    </xf>
    <xf numFmtId="0" fontId="67" fillId="0" borderId="0" xfId="0" applyFont="1" applyAlignment="1">
      <alignment vertical="center"/>
    </xf>
    <xf numFmtId="199" fontId="121" fillId="0" borderId="0" xfId="0" applyNumberFormat="1" applyFont="1" applyFill="1" applyAlignment="1">
      <alignment/>
    </xf>
    <xf numFmtId="0" fontId="6" fillId="0" borderId="43" xfId="56" applyFont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0" fontId="6" fillId="0" borderId="44" xfId="56" applyFont="1" applyBorder="1" applyAlignment="1">
      <alignment horizontal="center"/>
      <protection/>
    </xf>
    <xf numFmtId="0" fontId="6" fillId="0" borderId="54" xfId="56" applyFont="1" applyBorder="1" applyAlignment="1">
      <alignment horizontal="center"/>
      <protection/>
    </xf>
    <xf numFmtId="0" fontId="109" fillId="0" borderId="43" xfId="56" applyFont="1" applyBorder="1" applyAlignment="1">
      <alignment horizontal="center"/>
      <protection/>
    </xf>
    <xf numFmtId="0" fontId="109" fillId="0" borderId="14" xfId="56" applyFont="1" applyBorder="1" applyAlignment="1">
      <alignment horizontal="center"/>
      <protection/>
    </xf>
    <xf numFmtId="0" fontId="109" fillId="0" borderId="44" xfId="56" applyFont="1" applyBorder="1" applyAlignment="1">
      <alignment horizontal="center"/>
      <protection/>
    </xf>
    <xf numFmtId="0" fontId="109" fillId="0" borderId="54" xfId="56" applyFont="1" applyBorder="1" applyAlignment="1">
      <alignment horizontal="center"/>
      <protection/>
    </xf>
    <xf numFmtId="0" fontId="0" fillId="0" borderId="55" xfId="0" applyFill="1" applyBorder="1" applyAlignment="1">
      <alignment/>
    </xf>
    <xf numFmtId="0" fontId="6" fillId="0" borderId="14" xfId="53" applyNumberFormat="1" applyFont="1" applyBorder="1" applyAlignment="1">
      <alignment horizontal="center" vertical="center"/>
      <protection/>
    </xf>
    <xf numFmtId="166" fontId="12" fillId="35" borderId="50" xfId="59" applyNumberFormat="1" applyFont="1" applyFill="1" applyBorder="1" applyAlignment="1">
      <alignment horizontal="center" vertical="center" wrapText="1"/>
      <protection/>
    </xf>
    <xf numFmtId="166" fontId="123" fillId="0" borderId="43" xfId="59" applyNumberFormat="1" applyFont="1" applyBorder="1" applyAlignment="1">
      <alignment horizontal="center" vertical="center" wrapText="1"/>
      <protection/>
    </xf>
    <xf numFmtId="166" fontId="123" fillId="0" borderId="14" xfId="59" applyNumberFormat="1" applyFont="1" applyBorder="1" applyAlignment="1">
      <alignment horizontal="center" vertical="center" wrapText="1"/>
      <protection/>
    </xf>
    <xf numFmtId="166" fontId="8" fillId="33" borderId="14" xfId="59" applyNumberFormat="1" applyFont="1" applyFill="1" applyBorder="1" applyAlignment="1">
      <alignment horizontal="center" vertical="center" wrapText="1"/>
      <protection/>
    </xf>
    <xf numFmtId="166" fontId="2" fillId="2" borderId="14" xfId="59" applyNumberFormat="1" applyFont="1" applyFill="1" applyBorder="1" applyAlignment="1">
      <alignment horizontal="center" vertical="center" wrapText="1"/>
      <protection/>
    </xf>
    <xf numFmtId="166" fontId="123" fillId="0" borderId="44" xfId="59" applyNumberFormat="1" applyFont="1" applyBorder="1" applyAlignment="1">
      <alignment horizontal="center" vertical="center" wrapText="1"/>
      <protection/>
    </xf>
    <xf numFmtId="166" fontId="8" fillId="33" borderId="14" xfId="59" applyNumberFormat="1" applyFont="1" applyFill="1" applyBorder="1" applyAlignment="1">
      <alignment horizontal="center" wrapText="1"/>
      <protection/>
    </xf>
    <xf numFmtId="166" fontId="2" fillId="2" borderId="14" xfId="59" applyNumberFormat="1" applyFont="1" applyFill="1" applyBorder="1" applyAlignment="1">
      <alignment horizontal="center" wrapText="1"/>
      <protection/>
    </xf>
    <xf numFmtId="166" fontId="123" fillId="0" borderId="30" xfId="59" applyNumberFormat="1" applyFont="1" applyBorder="1" applyAlignment="1">
      <alignment horizontal="center" vertical="center" wrapText="1"/>
      <protection/>
    </xf>
    <xf numFmtId="166" fontId="123" fillId="0" borderId="17" xfId="59" applyNumberFormat="1" applyFont="1" applyBorder="1" applyAlignment="1">
      <alignment horizontal="center" vertical="center" wrapText="1"/>
      <protection/>
    </xf>
    <xf numFmtId="166" fontId="8" fillId="36" borderId="17" xfId="59" applyNumberFormat="1" applyFont="1" applyFill="1" applyBorder="1" applyAlignment="1">
      <alignment horizontal="center" vertical="center" wrapText="1"/>
      <protection/>
    </xf>
    <xf numFmtId="166" fontId="2" fillId="3" borderId="17" xfId="59" applyNumberFormat="1" applyFont="1" applyFill="1" applyBorder="1" applyAlignment="1">
      <alignment horizontal="center" vertical="center" wrapText="1"/>
      <protection/>
    </xf>
    <xf numFmtId="166" fontId="123" fillId="0" borderId="18" xfId="59" applyNumberFormat="1" applyFont="1" applyBorder="1" applyAlignment="1">
      <alignment horizontal="center" vertical="center" wrapText="1"/>
      <protection/>
    </xf>
    <xf numFmtId="166" fontId="8" fillId="36" borderId="17" xfId="59" applyNumberFormat="1" applyFont="1" applyFill="1" applyBorder="1" applyAlignment="1">
      <alignment horizontal="center" wrapText="1"/>
      <protection/>
    </xf>
    <xf numFmtId="166" fontId="2" fillId="3" borderId="17" xfId="59" applyNumberFormat="1" applyFont="1" applyFill="1" applyBorder="1" applyAlignment="1">
      <alignment horizontal="center" wrapText="1"/>
      <protection/>
    </xf>
    <xf numFmtId="166" fontId="6" fillId="0" borderId="0" xfId="59" applyNumberFormat="1" applyFont="1" applyFill="1" applyBorder="1" applyAlignment="1">
      <alignment horizontal="right" vertical="center" wrapText="1"/>
      <protection/>
    </xf>
    <xf numFmtId="4" fontId="2" fillId="0" borderId="0" xfId="59" applyNumberFormat="1" applyFont="1" applyFill="1" applyBorder="1" applyAlignment="1">
      <alignment horizontal="center" vertical="center" wrapText="1"/>
      <protection/>
    </xf>
    <xf numFmtId="0" fontId="12" fillId="0" borderId="0" xfId="59" applyNumberFormat="1" applyFont="1" applyFill="1" applyBorder="1" applyAlignment="1">
      <alignment horizontal="center" vertical="center" wrapText="1"/>
      <protection/>
    </xf>
    <xf numFmtId="0" fontId="122" fillId="0" borderId="0" xfId="0" applyFont="1" applyFill="1" applyAlignment="1">
      <alignment/>
    </xf>
    <xf numFmtId="166" fontId="120" fillId="0" borderId="0" xfId="0" applyNumberFormat="1" applyFont="1" applyFill="1" applyAlignment="1">
      <alignment horizontal="right"/>
    </xf>
    <xf numFmtId="0" fontId="13" fillId="0" borderId="56" xfId="59" applyNumberFormat="1" applyFont="1" applyFill="1" applyBorder="1" applyAlignment="1">
      <alignment horizontal="right" vertical="top" wrapText="1"/>
      <protection/>
    </xf>
    <xf numFmtId="198" fontId="121" fillId="33" borderId="0" xfId="0" applyNumberFormat="1" applyFont="1" applyFill="1" applyAlignment="1">
      <alignment/>
    </xf>
    <xf numFmtId="166" fontId="102" fillId="33" borderId="0" xfId="0" applyNumberFormat="1" applyFont="1" applyFill="1" applyAlignment="1">
      <alignment/>
    </xf>
    <xf numFmtId="199" fontId="121" fillId="33" borderId="0" xfId="0" applyNumberFormat="1" applyFont="1" applyFill="1" applyAlignment="1">
      <alignment/>
    </xf>
    <xf numFmtId="0" fontId="124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11" fillId="0" borderId="0" xfId="0" applyFont="1" applyAlignment="1">
      <alignment horizontal="right" vertical="center"/>
    </xf>
    <xf numFmtId="0" fontId="5" fillId="34" borderId="19" xfId="56" applyFont="1" applyFill="1" applyBorder="1" applyAlignment="1">
      <alignment horizontal="center" vertical="center" wrapText="1"/>
      <protection/>
    </xf>
    <xf numFmtId="0" fontId="5" fillId="34" borderId="21" xfId="56" applyFont="1" applyFill="1" applyBorder="1" applyAlignment="1">
      <alignment horizontal="center" vertical="center" wrapText="1"/>
      <protection/>
    </xf>
    <xf numFmtId="0" fontId="125" fillId="4" borderId="57" xfId="53" applyNumberFormat="1" applyFont="1" applyFill="1" applyBorder="1" applyAlignment="1">
      <alignment horizontal="center" vertical="center" wrapText="1"/>
      <protection/>
    </xf>
    <xf numFmtId="0" fontId="6" fillId="0" borderId="58" xfId="56" applyFont="1" applyBorder="1" applyAlignment="1">
      <alignment horizontal="center"/>
      <protection/>
    </xf>
    <xf numFmtId="0" fontId="109" fillId="0" borderId="59" xfId="56" applyFont="1" applyBorder="1" applyAlignment="1">
      <alignment horizontal="center"/>
      <protection/>
    </xf>
    <xf numFmtId="0" fontId="5" fillId="34" borderId="60" xfId="55" applyFont="1" applyFill="1" applyBorder="1" applyAlignment="1">
      <alignment wrapText="1"/>
      <protection/>
    </xf>
    <xf numFmtId="166" fontId="5" fillId="34" borderId="57" xfId="55" applyNumberFormat="1" applyFont="1" applyFill="1" applyBorder="1" applyAlignment="1">
      <alignment horizontal="right" vertical="top"/>
      <protection/>
    </xf>
    <xf numFmtId="166" fontId="5" fillId="7" borderId="57" xfId="55" applyNumberFormat="1" applyFont="1" applyFill="1" applyBorder="1" applyAlignment="1">
      <alignment horizontal="right" vertical="top"/>
      <protection/>
    </xf>
    <xf numFmtId="166" fontId="5" fillId="6" borderId="57" xfId="55" applyNumberFormat="1" applyFont="1" applyFill="1" applyBorder="1" applyAlignment="1">
      <alignment horizontal="right" vertical="top"/>
      <protection/>
    </xf>
    <xf numFmtId="166" fontId="126" fillId="2" borderId="61" xfId="55" applyNumberFormat="1" applyFont="1" applyFill="1" applyBorder="1" applyAlignment="1">
      <alignment horizontal="right" vertical="top"/>
      <protection/>
    </xf>
    <xf numFmtId="166" fontId="3" fillId="0" borderId="14" xfId="55" applyNumberFormat="1" applyFont="1" applyBorder="1" applyAlignment="1">
      <alignment horizontal="right" vertical="top"/>
      <protection/>
    </xf>
    <xf numFmtId="0" fontId="3" fillId="0" borderId="43" xfId="55" applyFont="1" applyBorder="1" applyAlignment="1">
      <alignment horizontal="left" wrapText="1" indent="2"/>
      <protection/>
    </xf>
    <xf numFmtId="166" fontId="3" fillId="0" borderId="44" xfId="55" applyNumberFormat="1" applyFont="1" applyBorder="1" applyAlignment="1">
      <alignment horizontal="right" vertical="top"/>
      <protection/>
    </xf>
    <xf numFmtId="0" fontId="95" fillId="0" borderId="43" xfId="55" applyFont="1" applyBorder="1" applyAlignment="1">
      <alignment horizontal="left" vertical="center" wrapText="1"/>
      <protection/>
    </xf>
    <xf numFmtId="166" fontId="94" fillId="0" borderId="44" xfId="56" applyNumberFormat="1" applyFont="1" applyFill="1" applyBorder="1" applyAlignment="1">
      <alignment horizontal="right" vertical="top"/>
      <protection/>
    </xf>
    <xf numFmtId="0" fontId="6" fillId="0" borderId="49" xfId="56" applyFont="1" applyBorder="1" applyAlignment="1">
      <alignment horizontal="center" vertical="center" wrapText="1"/>
      <protection/>
    </xf>
    <xf numFmtId="0" fontId="127" fillId="33" borderId="0" xfId="0" applyFont="1" applyFill="1" applyAlignment="1">
      <alignment horizontal="right"/>
    </xf>
    <xf numFmtId="0" fontId="0" fillId="0" borderId="35" xfId="0" applyBorder="1" applyAlignment="1">
      <alignment horizontal="center"/>
    </xf>
    <xf numFmtId="0" fontId="6" fillId="0" borderId="62" xfId="56" applyFont="1" applyBorder="1" applyAlignment="1">
      <alignment horizontal="center" vertical="center" wrapText="1"/>
      <protection/>
    </xf>
    <xf numFmtId="0" fontId="6" fillId="0" borderId="63" xfId="56" applyFont="1" applyBorder="1" applyAlignment="1">
      <alignment horizontal="center" vertical="center" wrapText="1"/>
      <protection/>
    </xf>
    <xf numFmtId="0" fontId="6" fillId="0" borderId="64" xfId="56" applyFont="1" applyBorder="1" applyAlignment="1">
      <alignment horizontal="center" vertical="center" wrapText="1"/>
      <protection/>
    </xf>
    <xf numFmtId="0" fontId="6" fillId="0" borderId="60" xfId="56" applyFont="1" applyBorder="1" applyAlignment="1">
      <alignment horizontal="center" vertical="center" wrapText="1"/>
      <protection/>
    </xf>
    <xf numFmtId="0" fontId="6" fillId="0" borderId="65" xfId="56" applyFont="1" applyBorder="1" applyAlignment="1">
      <alignment horizontal="center" vertical="center" wrapText="1"/>
      <protection/>
    </xf>
    <xf numFmtId="0" fontId="6" fillId="0" borderId="66" xfId="56" applyFont="1" applyBorder="1" applyAlignment="1">
      <alignment horizontal="center" vertical="center" wrapText="1"/>
      <protection/>
    </xf>
    <xf numFmtId="0" fontId="6" fillId="0" borderId="10" xfId="60" applyNumberFormat="1" applyFont="1" applyBorder="1" applyAlignment="1">
      <alignment horizontal="center" vertical="center" wrapText="1"/>
      <protection/>
    </xf>
    <xf numFmtId="190" fontId="128" fillId="0" borderId="0" xfId="0" applyNumberFormat="1" applyFont="1" applyAlignment="1">
      <alignment horizontal="left" vertical="center"/>
    </xf>
    <xf numFmtId="190" fontId="129" fillId="0" borderId="62" xfId="60" applyNumberFormat="1" applyFont="1" applyBorder="1" applyAlignment="1">
      <alignment horizontal="center"/>
      <protection/>
    </xf>
    <xf numFmtId="0" fontId="129" fillId="0" borderId="63" xfId="60" applyNumberFormat="1" applyFont="1" applyBorder="1" applyAlignment="1">
      <alignment horizontal="center"/>
      <protection/>
    </xf>
    <xf numFmtId="182" fontId="129" fillId="0" borderId="62" xfId="60" applyNumberFormat="1" applyFont="1" applyBorder="1" applyAlignment="1">
      <alignment horizontal="center"/>
      <protection/>
    </xf>
    <xf numFmtId="182" fontId="129" fillId="0" borderId="63" xfId="60" applyNumberFormat="1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4" borderId="19" xfId="56" applyFont="1" applyFill="1" applyBorder="1" applyAlignment="1">
      <alignment horizontal="center" vertical="center" wrapText="1"/>
      <protection/>
    </xf>
    <xf numFmtId="0" fontId="5" fillId="34" borderId="20" xfId="56" applyFont="1" applyFill="1" applyBorder="1" applyAlignment="1">
      <alignment horizontal="center" vertical="center" wrapText="1"/>
      <protection/>
    </xf>
    <xf numFmtId="0" fontId="5" fillId="34" borderId="21" xfId="56" applyFont="1" applyFill="1" applyBorder="1" applyAlignment="1">
      <alignment horizontal="center" vertical="center" wrapText="1"/>
      <protection/>
    </xf>
    <xf numFmtId="0" fontId="109" fillId="0" borderId="32" xfId="56" applyFont="1" applyBorder="1" applyAlignment="1">
      <alignment horizontal="center" vertical="center"/>
      <protection/>
    </xf>
    <xf numFmtId="0" fontId="109" fillId="0" borderId="30" xfId="56" applyFont="1" applyBorder="1" applyAlignment="1">
      <alignment horizontal="center" vertical="center"/>
      <protection/>
    </xf>
    <xf numFmtId="0" fontId="109" fillId="0" borderId="15" xfId="56" applyFont="1" applyFill="1" applyBorder="1" applyAlignment="1">
      <alignment horizontal="center" vertical="center"/>
      <protection/>
    </xf>
    <xf numFmtId="0" fontId="109" fillId="0" borderId="17" xfId="56" applyFont="1" applyFill="1" applyBorder="1" applyAlignment="1">
      <alignment horizontal="center" vertical="center"/>
      <protection/>
    </xf>
    <xf numFmtId="0" fontId="125" fillId="4" borderId="65" xfId="53" applyNumberFormat="1" applyFont="1" applyFill="1" applyBorder="1" applyAlignment="1">
      <alignment horizontal="center" vertical="center" wrapText="1"/>
      <protection/>
    </xf>
    <xf numFmtId="0" fontId="125" fillId="4" borderId="66" xfId="53" applyNumberFormat="1" applyFont="1" applyFill="1" applyBorder="1" applyAlignment="1">
      <alignment horizontal="center" vertical="center" wrapText="1"/>
      <protection/>
    </xf>
    <xf numFmtId="0" fontId="6" fillId="0" borderId="62" xfId="60" applyNumberFormat="1" applyFont="1" applyBorder="1" applyAlignment="1">
      <alignment horizontal="center" wrapText="1"/>
      <protection/>
    </xf>
    <xf numFmtId="0" fontId="6" fillId="0" borderId="63" xfId="60" applyNumberFormat="1" applyFont="1" applyBorder="1" applyAlignment="1">
      <alignment horizontal="center" wrapText="1"/>
      <protection/>
    </xf>
    <xf numFmtId="0" fontId="109" fillId="0" borderId="15" xfId="56" applyFont="1" applyBorder="1" applyAlignment="1">
      <alignment horizontal="center" vertical="center"/>
      <protection/>
    </xf>
    <xf numFmtId="0" fontId="109" fillId="0" borderId="17" xfId="56" applyFont="1" applyBorder="1" applyAlignment="1">
      <alignment horizontal="center" vertical="center"/>
      <protection/>
    </xf>
    <xf numFmtId="0" fontId="6" fillId="0" borderId="67" xfId="59" applyNumberFormat="1" applyFont="1" applyBorder="1" applyAlignment="1">
      <alignment horizontal="center" vertical="center" wrapText="1"/>
      <protection/>
    </xf>
    <xf numFmtId="0" fontId="6" fillId="0" borderId="68" xfId="59" applyNumberFormat="1" applyFont="1" applyBorder="1" applyAlignment="1">
      <alignment horizontal="center" vertical="center" wrapText="1"/>
      <protection/>
    </xf>
    <xf numFmtId="0" fontId="6" fillId="0" borderId="67" xfId="60" applyNumberFormat="1" applyFont="1" applyBorder="1" applyAlignment="1">
      <alignment horizontal="center" vertical="center" wrapText="1"/>
      <protection/>
    </xf>
    <xf numFmtId="0" fontId="6" fillId="0" borderId="62" xfId="60" applyNumberFormat="1" applyFont="1" applyBorder="1" applyAlignment="1">
      <alignment horizontal="center" vertical="center" wrapText="1"/>
      <protection/>
    </xf>
    <xf numFmtId="0" fontId="95" fillId="0" borderId="22" xfId="60" applyNumberFormat="1" applyFont="1" applyBorder="1" applyAlignment="1">
      <alignment horizontal="center" vertical="center"/>
      <protection/>
    </xf>
    <xf numFmtId="0" fontId="95" fillId="0" borderId="29" xfId="60" applyNumberFormat="1" applyFont="1" applyBorder="1" applyAlignment="1">
      <alignment horizontal="center" vertical="center"/>
      <protection/>
    </xf>
    <xf numFmtId="190" fontId="129" fillId="0" borderId="67" xfId="60" applyNumberFormat="1" applyFont="1" applyBorder="1" applyAlignment="1">
      <alignment horizontal="center" vertical="center"/>
      <protection/>
    </xf>
    <xf numFmtId="0" fontId="129" fillId="0" borderId="63" xfId="60" applyNumberFormat="1" applyFont="1" applyBorder="1" applyAlignment="1">
      <alignment horizontal="center" vertical="center"/>
      <protection/>
    </xf>
    <xf numFmtId="182" fontId="129" fillId="0" borderId="62" xfId="60" applyNumberFormat="1" applyFont="1" applyBorder="1" applyAlignment="1">
      <alignment horizontal="center" vertical="center"/>
      <protection/>
    </xf>
    <xf numFmtId="182" fontId="129" fillId="0" borderId="63" xfId="60" applyNumberFormat="1" applyFont="1" applyBorder="1" applyAlignment="1">
      <alignment horizontal="center" vertical="center"/>
      <protection/>
    </xf>
    <xf numFmtId="0" fontId="125" fillId="4" borderId="69" xfId="53" applyNumberFormat="1" applyFont="1" applyFill="1" applyBorder="1" applyAlignment="1">
      <alignment horizontal="center" vertical="center" wrapText="1"/>
      <protection/>
    </xf>
    <xf numFmtId="0" fontId="125" fillId="4" borderId="31" xfId="53" applyNumberFormat="1" applyFont="1" applyFill="1" applyBorder="1" applyAlignment="1">
      <alignment horizontal="center" vertical="center" wrapText="1"/>
      <protection/>
    </xf>
    <xf numFmtId="0" fontId="125" fillId="4" borderId="57" xfId="53" applyNumberFormat="1" applyFont="1" applyFill="1" applyBorder="1" applyAlignment="1">
      <alignment horizontal="center" vertical="center" wrapText="1"/>
      <protection/>
    </xf>
    <xf numFmtId="0" fontId="6" fillId="0" borderId="70" xfId="60" applyNumberFormat="1" applyFont="1" applyBorder="1" applyAlignment="1">
      <alignment horizontal="center" vertical="center" wrapText="1"/>
      <protection/>
    </xf>
    <xf numFmtId="0" fontId="117" fillId="0" borderId="0" xfId="60" applyNumberFormat="1" applyFont="1" applyBorder="1" applyAlignment="1">
      <alignment horizontal="left" wrapText="1"/>
      <protection/>
    </xf>
    <xf numFmtId="0" fontId="6" fillId="0" borderId="6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109" fillId="33" borderId="15" xfId="56" applyFont="1" applyFill="1" applyBorder="1" applyAlignment="1">
      <alignment horizontal="center" vertical="center"/>
      <protection/>
    </xf>
    <xf numFmtId="0" fontId="109" fillId="33" borderId="17" xfId="56" applyFont="1" applyFill="1" applyBorder="1" applyAlignment="1">
      <alignment horizontal="center" vertical="center"/>
      <protection/>
    </xf>
    <xf numFmtId="0" fontId="101" fillId="0" borderId="19" xfId="0" applyFont="1" applyBorder="1" applyAlignment="1">
      <alignment horizontal="center"/>
    </xf>
    <xf numFmtId="0" fontId="101" fillId="0" borderId="20" xfId="0" applyFont="1" applyBorder="1" applyAlignment="1">
      <alignment horizontal="center"/>
    </xf>
    <xf numFmtId="0" fontId="101" fillId="0" borderId="21" xfId="0" applyFont="1" applyBorder="1" applyAlignment="1">
      <alignment horizontal="center"/>
    </xf>
    <xf numFmtId="0" fontId="101" fillId="0" borderId="16" xfId="0" applyFont="1" applyBorder="1" applyAlignment="1">
      <alignment horizontal="center"/>
    </xf>
    <xf numFmtId="0" fontId="101" fillId="0" borderId="36" xfId="0" applyFont="1" applyBorder="1" applyAlignment="1">
      <alignment horizontal="center"/>
    </xf>
    <xf numFmtId="0" fontId="101" fillId="0" borderId="38" xfId="0" applyFont="1" applyBorder="1" applyAlignment="1">
      <alignment horizontal="center"/>
    </xf>
    <xf numFmtId="0" fontId="6" fillId="0" borderId="57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125" fillId="4" borderId="22" xfId="53" applyNumberFormat="1" applyFont="1" applyFill="1" applyBorder="1" applyAlignment="1">
      <alignment horizontal="center" vertical="center" wrapText="1"/>
      <protection/>
    </xf>
    <xf numFmtId="0" fontId="125" fillId="4" borderId="17" xfId="53" applyNumberFormat="1" applyFont="1" applyFill="1" applyBorder="1" applyAlignment="1">
      <alignment horizontal="center" vertical="center" wrapText="1"/>
      <protection/>
    </xf>
    <xf numFmtId="0" fontId="6" fillId="0" borderId="62" xfId="53" applyNumberFormat="1" applyFont="1" applyBorder="1" applyAlignment="1">
      <alignment horizontal="center" vertical="center" wrapText="1"/>
      <protection/>
    </xf>
    <xf numFmtId="0" fontId="6" fillId="0" borderId="63" xfId="53" applyNumberFormat="1" applyFont="1" applyBorder="1" applyAlignment="1">
      <alignment horizontal="center" vertical="center" wrapText="1"/>
      <protection/>
    </xf>
    <xf numFmtId="0" fontId="111" fillId="0" borderId="0" xfId="0" applyFont="1" applyAlignment="1">
      <alignment horizontal="right" vertical="center"/>
    </xf>
    <xf numFmtId="0" fontId="101" fillId="0" borderId="60" xfId="0" applyFont="1" applyBorder="1" applyAlignment="1">
      <alignment horizontal="center"/>
    </xf>
    <xf numFmtId="0" fontId="101" fillId="0" borderId="57" xfId="0" applyFont="1" applyBorder="1" applyAlignment="1">
      <alignment horizontal="center"/>
    </xf>
    <xf numFmtId="0" fontId="101" fillId="0" borderId="61" xfId="0" applyFont="1" applyBorder="1" applyAlignment="1">
      <alignment horizontal="center"/>
    </xf>
    <xf numFmtId="0" fontId="101" fillId="0" borderId="28" xfId="0" applyFont="1" applyBorder="1" applyAlignment="1">
      <alignment horizontal="center"/>
    </xf>
    <xf numFmtId="0" fontId="101" fillId="0" borderId="22" xfId="0" applyFont="1" applyBorder="1" applyAlignment="1">
      <alignment horizontal="center"/>
    </xf>
    <xf numFmtId="0" fontId="101" fillId="0" borderId="29" xfId="0" applyFont="1" applyBorder="1" applyAlignment="1">
      <alignment horizontal="center"/>
    </xf>
    <xf numFmtId="0" fontId="101" fillId="0" borderId="63" xfId="0" applyFont="1" applyBorder="1" applyAlignment="1">
      <alignment horizontal="center"/>
    </xf>
    <xf numFmtId="0" fontId="6" fillId="0" borderId="71" xfId="56" applyFont="1" applyBorder="1" applyAlignment="1">
      <alignment horizontal="center" vertical="center" wrapText="1"/>
      <protection/>
    </xf>
    <xf numFmtId="0" fontId="6" fillId="0" borderId="43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6" fillId="0" borderId="44" xfId="56" applyFont="1" applyBorder="1" applyAlignment="1">
      <alignment horizontal="center" vertical="center" wrapText="1"/>
      <protection/>
    </xf>
    <xf numFmtId="0" fontId="6" fillId="0" borderId="54" xfId="56" applyFont="1" applyBorder="1" applyAlignment="1">
      <alignment horizontal="center" vertical="center" wrapText="1"/>
      <protection/>
    </xf>
    <xf numFmtId="0" fontId="6" fillId="35" borderId="29" xfId="53" applyNumberFormat="1" applyFont="1" applyFill="1" applyBorder="1" applyAlignment="1">
      <alignment horizontal="center" vertical="center" wrapText="1"/>
      <protection/>
    </xf>
    <xf numFmtId="0" fontId="6" fillId="35" borderId="44" xfId="53" applyNumberFormat="1" applyFont="1" applyFill="1" applyBorder="1" applyAlignment="1">
      <alignment horizontal="center" vertical="center" wrapText="1"/>
      <protection/>
    </xf>
    <xf numFmtId="0" fontId="6" fillId="35" borderId="18" xfId="53" applyNumberFormat="1" applyFont="1" applyFill="1" applyBorder="1" applyAlignment="1">
      <alignment horizontal="center" vertical="center" wrapText="1"/>
      <protection/>
    </xf>
    <xf numFmtId="0" fontId="6" fillId="0" borderId="71" xfId="55" applyFont="1" applyBorder="1" applyAlignment="1">
      <alignment horizontal="center" vertical="center" wrapText="1"/>
      <protection/>
    </xf>
    <xf numFmtId="0" fontId="6" fillId="0" borderId="72" xfId="55" applyFont="1" applyBorder="1" applyAlignment="1">
      <alignment horizontal="center" vertical="center" wrapText="1"/>
      <protection/>
    </xf>
    <xf numFmtId="0" fontId="6" fillId="35" borderId="22" xfId="53" applyNumberFormat="1" applyFont="1" applyFill="1" applyBorder="1" applyAlignment="1">
      <alignment horizontal="center" vertical="center" wrapText="1"/>
      <protection/>
    </xf>
    <xf numFmtId="0" fontId="6" fillId="35" borderId="14" xfId="53" applyNumberFormat="1" applyFont="1" applyFill="1" applyBorder="1" applyAlignment="1">
      <alignment horizontal="center" vertical="center" wrapText="1"/>
      <protection/>
    </xf>
    <xf numFmtId="0" fontId="6" fillId="35" borderId="17" xfId="53" applyNumberFormat="1" applyFont="1" applyFill="1" applyBorder="1" applyAlignment="1">
      <alignment horizontal="center" vertical="center" wrapText="1"/>
      <protection/>
    </xf>
    <xf numFmtId="0" fontId="6" fillId="35" borderId="22" xfId="54" applyNumberFormat="1" applyFont="1" applyFill="1" applyBorder="1" applyAlignment="1">
      <alignment horizontal="center" vertical="center" wrapText="1"/>
      <protection/>
    </xf>
    <xf numFmtId="0" fontId="6" fillId="35" borderId="14" xfId="54" applyNumberFormat="1" applyFont="1" applyFill="1" applyBorder="1" applyAlignment="1">
      <alignment horizontal="center" vertical="center" wrapText="1"/>
      <protection/>
    </xf>
    <xf numFmtId="0" fontId="6" fillId="35" borderId="17" xfId="54" applyNumberFormat="1" applyFont="1" applyFill="1" applyBorder="1" applyAlignment="1">
      <alignment horizontal="center" vertical="center" wrapText="1"/>
      <protection/>
    </xf>
    <xf numFmtId="0" fontId="130" fillId="33" borderId="0" xfId="0" applyFont="1" applyFill="1" applyAlignment="1">
      <alignment horizontal="center"/>
    </xf>
    <xf numFmtId="0" fontId="6" fillId="0" borderId="73" xfId="56" applyFont="1" applyBorder="1" applyAlignment="1">
      <alignment horizontal="center" vertical="center" wrapText="1"/>
      <protection/>
    </xf>
    <xf numFmtId="0" fontId="6" fillId="35" borderId="29" xfId="54" applyNumberFormat="1" applyFont="1" applyFill="1" applyBorder="1" applyAlignment="1">
      <alignment horizontal="center" vertical="center" wrapText="1"/>
      <protection/>
    </xf>
    <xf numFmtId="0" fontId="6" fillId="35" borderId="44" xfId="54" applyNumberFormat="1" applyFont="1" applyFill="1" applyBorder="1" applyAlignment="1">
      <alignment horizontal="center" vertical="center" wrapText="1"/>
      <protection/>
    </xf>
    <xf numFmtId="0" fontId="6" fillId="35" borderId="18" xfId="54" applyNumberFormat="1" applyFont="1" applyFill="1" applyBorder="1" applyAlignment="1">
      <alignment horizontal="center" vertical="center" wrapText="1"/>
      <protection/>
    </xf>
    <xf numFmtId="0" fontId="131" fillId="0" borderId="0" xfId="0" applyFont="1" applyAlignment="1">
      <alignment horizontal="left"/>
    </xf>
    <xf numFmtId="0" fontId="91" fillId="33" borderId="0" xfId="0" applyFont="1" applyFill="1" applyAlignment="1">
      <alignment horizontal="left" indent="1"/>
    </xf>
    <xf numFmtId="0" fontId="91" fillId="33" borderId="0" xfId="0" applyFont="1" applyFill="1" applyAlignment="1">
      <alignment horizontal="left" indent="3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мес2011" xfId="53"/>
    <cellStyle name="Обычный_1-new" xfId="54"/>
    <cellStyle name="Обычный_1пг2010_v1" xfId="55"/>
    <cellStyle name="Обычный_2пг2010" xfId="56"/>
    <cellStyle name="Обычный_6мес2011" xfId="57"/>
    <cellStyle name="Обычный_9мес2011" xfId="58"/>
    <cellStyle name="Обычный_Лист1" xfId="59"/>
    <cellStyle name="Обычный_Лист2" xfId="60"/>
    <cellStyle name="Обычный_Лист3" xfId="61"/>
    <cellStyle name="Обычный_Лист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61"/>
  <sheetViews>
    <sheetView zoomScale="80" zoomScaleNormal="80" zoomScalePageLayoutView="0" workbookViewId="0" topLeftCell="A1">
      <pane ySplit="28" topLeftCell="A29" activePane="bottomLeft" state="frozen"/>
      <selection pane="topLeft" activeCell="A1" sqref="A1"/>
      <selection pane="bottomLeft" activeCell="F68" sqref="F68"/>
    </sheetView>
  </sheetViews>
  <sheetFormatPr defaultColWidth="9.140625" defaultRowHeight="15" outlineLevelRow="2" outlineLevelCol="1"/>
  <cols>
    <col min="1" max="2" width="10.57421875" style="14" customWidth="1"/>
    <col min="3" max="3" width="4.7109375" style="14" customWidth="1"/>
    <col min="4" max="4" width="28.8515625" style="14" customWidth="1"/>
    <col min="5" max="5" width="12.57421875" style="14" customWidth="1"/>
    <col min="6" max="6" width="11.7109375" style="14" customWidth="1"/>
    <col min="7" max="7" width="11.28125" style="14" customWidth="1"/>
    <col min="8" max="8" width="11.8515625" style="14" customWidth="1"/>
    <col min="9" max="9" width="11.140625" style="14" customWidth="1"/>
    <col min="10" max="10" width="11.421875" style="14" customWidth="1"/>
    <col min="11" max="11" width="10.28125" style="14" customWidth="1" outlineLevel="1"/>
    <col min="12" max="12" width="11.140625" style="14" customWidth="1" outlineLevel="1"/>
    <col min="13" max="13" width="11.140625" style="14" customWidth="1"/>
    <col min="14" max="14" width="11.421875" style="14" bestFit="1" customWidth="1"/>
    <col min="15" max="15" width="11.7109375" style="14" bestFit="1" customWidth="1"/>
    <col min="16" max="16" width="16.28125" style="14" customWidth="1"/>
    <col min="17" max="17" width="12.00390625" style="14" customWidth="1"/>
    <col min="18" max="18" width="11.28125" style="14" customWidth="1" collapsed="1"/>
    <col min="19" max="20" width="10.7109375" style="14" hidden="1" customWidth="1" outlineLevel="1"/>
    <col min="21" max="16384" width="9.140625" style="14" customWidth="1"/>
  </cols>
  <sheetData>
    <row r="1" spans="1:10" ht="15">
      <c r="A1" s="303" t="s">
        <v>159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ht="15">
      <c r="A2" s="203" t="s">
        <v>110</v>
      </c>
      <c r="M2" s="203" t="s">
        <v>109</v>
      </c>
    </row>
    <row r="3" spans="1:13" ht="15" collapsed="1">
      <c r="A3" s="204" t="s">
        <v>166</v>
      </c>
      <c r="M3" s="204" t="s">
        <v>111</v>
      </c>
    </row>
    <row r="4" spans="1:20" ht="19.5" customHeight="1" hidden="1" outlineLevel="1" thickBot="1">
      <c r="A4" s="170"/>
      <c r="C4" s="365" t="s">
        <v>98</v>
      </c>
      <c r="D4" s="365"/>
      <c r="E4" s="365"/>
      <c r="F4" s="365"/>
      <c r="G4" s="365"/>
      <c r="H4" s="365"/>
      <c r="I4" s="365"/>
      <c r="J4" s="365"/>
      <c r="M4" s="242" t="s">
        <v>100</v>
      </c>
      <c r="N4" s="241"/>
      <c r="O4" s="241"/>
      <c r="P4" s="241"/>
      <c r="Q4" s="241"/>
      <c r="R4" s="241"/>
      <c r="S4" s="241"/>
      <c r="T4" s="241"/>
    </row>
    <row r="5" spans="1:19" ht="13.5" customHeight="1" hidden="1" outlineLevel="1">
      <c r="A5" s="170"/>
      <c r="D5" s="327" t="s">
        <v>37</v>
      </c>
      <c r="E5" s="324" t="s">
        <v>21</v>
      </c>
      <c r="F5" s="325"/>
      <c r="G5" s="324" t="s">
        <v>22</v>
      </c>
      <c r="H5" s="325"/>
      <c r="I5" s="324" t="s">
        <v>23</v>
      </c>
      <c r="J5" s="326"/>
      <c r="K5" s="178"/>
      <c r="M5" s="327" t="s">
        <v>37</v>
      </c>
      <c r="N5" s="324" t="s">
        <v>21</v>
      </c>
      <c r="O5" s="325"/>
      <c r="P5" s="324" t="s">
        <v>22</v>
      </c>
      <c r="Q5" s="325"/>
      <c r="R5" s="324" t="s">
        <v>23</v>
      </c>
      <c r="S5" s="326"/>
    </row>
    <row r="6" spans="1:19" ht="13.5" customHeight="1" hidden="1" outlineLevel="1" thickBot="1">
      <c r="A6" s="170"/>
      <c r="D6" s="328"/>
      <c r="E6" s="28" t="s">
        <v>24</v>
      </c>
      <c r="F6" s="28" t="s">
        <v>25</v>
      </c>
      <c r="G6" s="28" t="s">
        <v>24</v>
      </c>
      <c r="H6" s="28" t="s">
        <v>25</v>
      </c>
      <c r="I6" s="28" t="s">
        <v>24</v>
      </c>
      <c r="J6" s="29" t="s">
        <v>25</v>
      </c>
      <c r="K6" s="178"/>
      <c r="M6" s="328"/>
      <c r="N6" s="28" t="s">
        <v>24</v>
      </c>
      <c r="O6" s="28" t="s">
        <v>25</v>
      </c>
      <c r="P6" s="28" t="s">
        <v>24</v>
      </c>
      <c r="Q6" s="28" t="s">
        <v>25</v>
      </c>
      <c r="R6" s="28" t="s">
        <v>24</v>
      </c>
      <c r="S6" s="29" t="s">
        <v>25</v>
      </c>
    </row>
    <row r="7" spans="1:19" ht="13.5" customHeight="1" hidden="1" outlineLevel="1" thickBot="1">
      <c r="A7" s="170"/>
      <c r="D7" s="329"/>
      <c r="E7" s="169" t="s">
        <v>78</v>
      </c>
      <c r="F7" s="169" t="s">
        <v>79</v>
      </c>
      <c r="G7" s="169" t="s">
        <v>80</v>
      </c>
      <c r="H7" s="169" t="s">
        <v>81</v>
      </c>
      <c r="I7" s="169" t="s">
        <v>82</v>
      </c>
      <c r="J7" s="169" t="s">
        <v>83</v>
      </c>
      <c r="K7" s="178"/>
      <c r="M7" s="329"/>
      <c r="N7" s="169" t="s">
        <v>78</v>
      </c>
      <c r="O7" s="169" t="s">
        <v>79</v>
      </c>
      <c r="P7" s="169" t="s">
        <v>80</v>
      </c>
      <c r="Q7" s="169" t="s">
        <v>81</v>
      </c>
      <c r="R7" s="169" t="s">
        <v>82</v>
      </c>
      <c r="S7" s="169" t="s">
        <v>83</v>
      </c>
    </row>
    <row r="8" spans="1:19" ht="13.5" customHeight="1" hidden="1" outlineLevel="1" thickBot="1">
      <c r="A8" s="170"/>
      <c r="D8" s="171" t="s">
        <v>34</v>
      </c>
      <c r="E8" s="172"/>
      <c r="F8" s="173">
        <v>59574.5</v>
      </c>
      <c r="G8" s="173">
        <v>142284</v>
      </c>
      <c r="H8" s="173">
        <v>76920</v>
      </c>
      <c r="I8" s="196">
        <v>5789.5</v>
      </c>
      <c r="J8" s="180"/>
      <c r="K8" s="178"/>
      <c r="M8" s="171" t="s">
        <v>34</v>
      </c>
      <c r="N8" s="173">
        <v>5789.5</v>
      </c>
      <c r="O8" s="173"/>
      <c r="P8" s="173">
        <v>25904</v>
      </c>
      <c r="Q8" s="173">
        <v>43445.28</v>
      </c>
      <c r="R8" s="173"/>
      <c r="S8" s="179">
        <v>11751.78</v>
      </c>
    </row>
    <row r="9" spans="1:19" ht="13.5" customHeight="1" hidden="1" outlineLevel="1">
      <c r="A9" s="170"/>
      <c r="D9" s="183"/>
      <c r="E9" s="184"/>
      <c r="F9" s="182"/>
      <c r="G9" s="182"/>
      <c r="H9" s="182"/>
      <c r="I9" s="182"/>
      <c r="J9" s="186"/>
      <c r="K9" s="178"/>
      <c r="M9" s="183"/>
      <c r="N9" s="182"/>
      <c r="O9" s="182"/>
      <c r="P9" s="182"/>
      <c r="Q9" s="182"/>
      <c r="R9" s="182"/>
      <c r="S9" s="182"/>
    </row>
    <row r="10" spans="1:19" ht="15" hidden="1" outlineLevel="1">
      <c r="A10" s="170"/>
      <c r="D10" s="337" t="s">
        <v>84</v>
      </c>
      <c r="E10" s="336" t="s">
        <v>92</v>
      </c>
      <c r="F10" s="336"/>
      <c r="G10" s="336"/>
      <c r="H10" s="337" t="s">
        <v>88</v>
      </c>
      <c r="I10" s="331">
        <f>(G8-F8+E8-I8)/H8</f>
        <v>1</v>
      </c>
      <c r="J10" s="331"/>
      <c r="M10" s="337" t="s">
        <v>87</v>
      </c>
      <c r="N10" s="336" t="s">
        <v>89</v>
      </c>
      <c r="O10" s="336"/>
      <c r="P10" s="336"/>
      <c r="Q10" s="337" t="s">
        <v>88</v>
      </c>
      <c r="R10" s="331">
        <f>(P8-O8+N8-R8)/Q8</f>
        <v>0.7295038724574914</v>
      </c>
      <c r="S10" s="331"/>
    </row>
    <row r="11" spans="1:19" ht="15" hidden="1" outlineLevel="1">
      <c r="A11" s="170"/>
      <c r="D11" s="337"/>
      <c r="E11" s="323" t="s">
        <v>85</v>
      </c>
      <c r="F11" s="323"/>
      <c r="G11" s="323"/>
      <c r="H11" s="337"/>
      <c r="I11" s="331"/>
      <c r="J11" s="331"/>
      <c r="M11" s="337"/>
      <c r="N11" s="323" t="s">
        <v>86</v>
      </c>
      <c r="O11" s="323"/>
      <c r="P11" s="323"/>
      <c r="Q11" s="337"/>
      <c r="R11" s="331"/>
      <c r="S11" s="331"/>
    </row>
    <row r="12" spans="1:13" ht="15" hidden="1" outlineLevel="1">
      <c r="A12" s="170"/>
      <c r="D12" s="14" t="s">
        <v>91</v>
      </c>
      <c r="M12" s="14" t="s">
        <v>90</v>
      </c>
    </row>
    <row r="13" ht="3.75" customHeight="1" hidden="1" outlineLevel="1">
      <c r="A13" s="170"/>
    </row>
    <row r="14" spans="1:20" ht="16.5" customHeight="1" hidden="1" outlineLevel="1" thickBot="1">
      <c r="A14" s="170"/>
      <c r="C14" s="365" t="s">
        <v>99</v>
      </c>
      <c r="D14" s="365"/>
      <c r="E14" s="365"/>
      <c r="F14" s="365"/>
      <c r="G14" s="365"/>
      <c r="H14" s="365"/>
      <c r="I14" s="365"/>
      <c r="J14" s="365"/>
      <c r="M14" s="242" t="s">
        <v>101</v>
      </c>
      <c r="N14" s="241"/>
      <c r="O14" s="241"/>
      <c r="P14" s="241"/>
      <c r="Q14" s="241"/>
      <c r="R14" s="241"/>
      <c r="S14" s="241"/>
      <c r="T14" s="241"/>
    </row>
    <row r="15" spans="1:19" ht="13.5" customHeight="1" hidden="1" outlineLevel="1">
      <c r="A15" s="170"/>
      <c r="D15" s="327" t="s">
        <v>37</v>
      </c>
      <c r="E15" s="324" t="s">
        <v>21</v>
      </c>
      <c r="F15" s="325"/>
      <c r="G15" s="324" t="s">
        <v>22</v>
      </c>
      <c r="H15" s="325"/>
      <c r="I15" s="324" t="s">
        <v>23</v>
      </c>
      <c r="J15" s="326"/>
      <c r="K15" s="178"/>
      <c r="M15" s="327" t="s">
        <v>37</v>
      </c>
      <c r="N15" s="324" t="s">
        <v>21</v>
      </c>
      <c r="O15" s="325"/>
      <c r="P15" s="324" t="s">
        <v>22</v>
      </c>
      <c r="Q15" s="325"/>
      <c r="R15" s="324" t="s">
        <v>23</v>
      </c>
      <c r="S15" s="326"/>
    </row>
    <row r="16" spans="1:19" ht="13.5" customHeight="1" hidden="1" outlineLevel="1" thickBot="1">
      <c r="A16" s="170"/>
      <c r="D16" s="328"/>
      <c r="E16" s="28" t="s">
        <v>24</v>
      </c>
      <c r="F16" s="28" t="s">
        <v>25</v>
      </c>
      <c r="G16" s="28" t="s">
        <v>24</v>
      </c>
      <c r="H16" s="28" t="s">
        <v>25</v>
      </c>
      <c r="I16" s="28" t="s">
        <v>24</v>
      </c>
      <c r="J16" s="29" t="s">
        <v>25</v>
      </c>
      <c r="K16" s="178"/>
      <c r="M16" s="328"/>
      <c r="N16" s="28" t="s">
        <v>24</v>
      </c>
      <c r="O16" s="28" t="s">
        <v>25</v>
      </c>
      <c r="P16" s="28" t="s">
        <v>24</v>
      </c>
      <c r="Q16" s="28" t="s">
        <v>25</v>
      </c>
      <c r="R16" s="28" t="s">
        <v>24</v>
      </c>
      <c r="S16" s="29" t="s">
        <v>25</v>
      </c>
    </row>
    <row r="17" spans="1:19" ht="13.5" customHeight="1" hidden="1" outlineLevel="1" thickBot="1">
      <c r="A17" s="170"/>
      <c r="D17" s="329"/>
      <c r="E17" s="169" t="s">
        <v>78</v>
      </c>
      <c r="F17" s="169" t="s">
        <v>79</v>
      </c>
      <c r="G17" s="169" t="s">
        <v>80</v>
      </c>
      <c r="H17" s="169" t="s">
        <v>81</v>
      </c>
      <c r="I17" s="169" t="s">
        <v>82</v>
      </c>
      <c r="J17" s="169" t="s">
        <v>83</v>
      </c>
      <c r="K17" s="178"/>
      <c r="M17" s="329"/>
      <c r="N17" s="169" t="s">
        <v>78</v>
      </c>
      <c r="O17" s="169" t="s">
        <v>79</v>
      </c>
      <c r="P17" s="169" t="s">
        <v>80</v>
      </c>
      <c r="Q17" s="169" t="s">
        <v>81</v>
      </c>
      <c r="R17" s="169" t="s">
        <v>82</v>
      </c>
      <c r="S17" s="169" t="s">
        <v>83</v>
      </c>
    </row>
    <row r="18" spans="1:19" ht="15.75" hidden="1" outlineLevel="1" thickBot="1">
      <c r="A18" s="170"/>
      <c r="D18" s="171" t="s">
        <v>26</v>
      </c>
      <c r="E18" s="172"/>
      <c r="F18" s="173">
        <v>92036.01</v>
      </c>
      <c r="G18" s="173">
        <v>200366</v>
      </c>
      <c r="H18" s="173">
        <v>115160</v>
      </c>
      <c r="I18" s="173"/>
      <c r="J18" s="179">
        <v>6830.01</v>
      </c>
      <c r="M18" s="171" t="s">
        <v>26</v>
      </c>
      <c r="N18" s="172"/>
      <c r="O18" s="173">
        <v>6830</v>
      </c>
      <c r="P18" s="173">
        <v>115118</v>
      </c>
      <c r="Q18" s="173">
        <v>155686.38</v>
      </c>
      <c r="R18" s="173"/>
      <c r="S18" s="179">
        <v>47398.38</v>
      </c>
    </row>
    <row r="19" spans="1:10" ht="15" hidden="1" outlineLevel="1">
      <c r="A19" s="170"/>
      <c r="D19" s="183"/>
      <c r="E19" s="184"/>
      <c r="F19" s="182"/>
      <c r="G19" s="182"/>
      <c r="H19" s="182"/>
      <c r="I19" s="182"/>
      <c r="J19" s="182"/>
    </row>
    <row r="20" spans="1:19" ht="15" hidden="1" outlineLevel="1">
      <c r="A20" s="170"/>
      <c r="D20" s="337" t="s">
        <v>84</v>
      </c>
      <c r="E20" s="336" t="s">
        <v>94</v>
      </c>
      <c r="F20" s="336"/>
      <c r="G20" s="336"/>
      <c r="H20" s="337" t="s">
        <v>88</v>
      </c>
      <c r="I20" s="331">
        <f>(G18-F18+E18-I18)/H18</f>
        <v>0.9406911253907607</v>
      </c>
      <c r="J20" s="331"/>
      <c r="M20" s="337" t="s">
        <v>87</v>
      </c>
      <c r="N20" s="336" t="s">
        <v>96</v>
      </c>
      <c r="O20" s="336"/>
      <c r="P20" s="336"/>
      <c r="Q20" s="337" t="s">
        <v>88</v>
      </c>
      <c r="R20" s="331">
        <f>(P18-O18+N18-R18)/Q18</f>
        <v>0.6955521735427338</v>
      </c>
      <c r="S20" s="331"/>
    </row>
    <row r="21" spans="1:19" ht="15" hidden="1" outlineLevel="1">
      <c r="A21" s="170"/>
      <c r="D21" s="337"/>
      <c r="E21" s="323" t="s">
        <v>93</v>
      </c>
      <c r="F21" s="323"/>
      <c r="G21" s="323"/>
      <c r="H21" s="337"/>
      <c r="I21" s="331"/>
      <c r="J21" s="331"/>
      <c r="M21" s="337"/>
      <c r="N21" s="323" t="s">
        <v>97</v>
      </c>
      <c r="O21" s="323"/>
      <c r="P21" s="323"/>
      <c r="Q21" s="337"/>
      <c r="R21" s="331"/>
      <c r="S21" s="331"/>
    </row>
    <row r="22" spans="1:19" ht="15.75" thickBot="1">
      <c r="A22" s="204" t="s">
        <v>112</v>
      </c>
      <c r="D22" s="304"/>
      <c r="E22" s="174"/>
      <c r="F22" s="174"/>
      <c r="G22" s="174"/>
      <c r="H22" s="304"/>
      <c r="I22" s="181"/>
      <c r="J22" s="181"/>
      <c r="M22" s="204" t="s">
        <v>112</v>
      </c>
      <c r="N22" s="174"/>
      <c r="O22" s="174"/>
      <c r="P22" s="174"/>
      <c r="Q22" s="304"/>
      <c r="R22" s="187"/>
      <c r="S22" s="187"/>
    </row>
    <row r="23" spans="1:20" ht="15.75" outlineLevel="1" collapsed="1" thickBot="1">
      <c r="A23" s="306" t="s">
        <v>26</v>
      </c>
      <c r="B23" s="307" t="s">
        <v>34</v>
      </c>
      <c r="C23" s="214"/>
      <c r="D23" s="215"/>
      <c r="E23" s="338" t="s">
        <v>26</v>
      </c>
      <c r="F23" s="339"/>
      <c r="G23" s="340"/>
      <c r="H23" s="338" t="s">
        <v>34</v>
      </c>
      <c r="I23" s="339"/>
      <c r="J23" s="340"/>
      <c r="K23" s="214"/>
      <c r="L23" s="216"/>
      <c r="M23" s="338" t="s">
        <v>26</v>
      </c>
      <c r="N23" s="339"/>
      <c r="O23" s="340"/>
      <c r="P23" s="338" t="s">
        <v>34</v>
      </c>
      <c r="Q23" s="339"/>
      <c r="R23" s="340"/>
      <c r="S23" s="229"/>
      <c r="T23" s="216"/>
    </row>
    <row r="24" spans="1:20" ht="15" hidden="1" outlineLevel="2">
      <c r="A24" s="190" t="s">
        <v>83</v>
      </c>
      <c r="B24" s="191" t="s">
        <v>83</v>
      </c>
      <c r="C24" s="166"/>
      <c r="D24" s="217"/>
      <c r="E24" s="341" t="s">
        <v>81</v>
      </c>
      <c r="F24" s="349" t="s">
        <v>80</v>
      </c>
      <c r="G24" s="191" t="s">
        <v>83</v>
      </c>
      <c r="H24" s="341" t="s">
        <v>81</v>
      </c>
      <c r="I24" s="343" t="s">
        <v>80</v>
      </c>
      <c r="J24" s="194" t="s">
        <v>83</v>
      </c>
      <c r="K24" s="166"/>
      <c r="L24" s="218"/>
      <c r="M24" s="341" t="s">
        <v>81</v>
      </c>
      <c r="N24" s="349" t="s">
        <v>80</v>
      </c>
      <c r="O24" s="191" t="s">
        <v>83</v>
      </c>
      <c r="P24" s="341" t="s">
        <v>81</v>
      </c>
      <c r="Q24" s="343" t="s">
        <v>80</v>
      </c>
      <c r="R24" s="194" t="s">
        <v>83</v>
      </c>
      <c r="S24" s="230"/>
      <c r="T24" s="218"/>
    </row>
    <row r="25" spans="1:20" ht="15.75" hidden="1" outlineLevel="2" thickBot="1">
      <c r="A25" s="188" t="s">
        <v>79</v>
      </c>
      <c r="B25" s="189" t="s">
        <v>79</v>
      </c>
      <c r="C25" s="166"/>
      <c r="D25" s="219"/>
      <c r="E25" s="342"/>
      <c r="F25" s="350"/>
      <c r="G25" s="189" t="s">
        <v>79</v>
      </c>
      <c r="H25" s="342"/>
      <c r="I25" s="344"/>
      <c r="J25" s="195" t="s">
        <v>79</v>
      </c>
      <c r="K25" s="166"/>
      <c r="L25" s="218"/>
      <c r="M25" s="342"/>
      <c r="N25" s="350"/>
      <c r="O25" s="189" t="s">
        <v>79</v>
      </c>
      <c r="P25" s="342"/>
      <c r="Q25" s="344"/>
      <c r="R25" s="195" t="s">
        <v>79</v>
      </c>
      <c r="S25" s="166"/>
      <c r="T25" s="218"/>
    </row>
    <row r="26" spans="1:20" ht="51" customHeight="1" outlineLevel="1">
      <c r="A26" s="345" t="s">
        <v>77</v>
      </c>
      <c r="B26" s="361" t="s">
        <v>77</v>
      </c>
      <c r="C26" s="351" t="s">
        <v>8</v>
      </c>
      <c r="D26" s="354" t="s">
        <v>0</v>
      </c>
      <c r="E26" s="330" t="s">
        <v>1</v>
      </c>
      <c r="F26" s="330"/>
      <c r="G26" s="361" t="s">
        <v>77</v>
      </c>
      <c r="H26" s="347" t="s">
        <v>2</v>
      </c>
      <c r="I26" s="347"/>
      <c r="J26" s="363" t="s">
        <v>77</v>
      </c>
      <c r="K26" s="355" t="s">
        <v>3</v>
      </c>
      <c r="L26" s="356"/>
      <c r="M26" s="353" t="s">
        <v>1</v>
      </c>
      <c r="N26" s="354"/>
      <c r="O26" s="308" t="s">
        <v>77</v>
      </c>
      <c r="P26" s="347" t="s">
        <v>2</v>
      </c>
      <c r="Q26" s="348"/>
      <c r="R26" s="308" t="s">
        <v>77</v>
      </c>
      <c r="S26" s="355" t="s">
        <v>3</v>
      </c>
      <c r="T26" s="356"/>
    </row>
    <row r="27" spans="1:20" ht="15.75" outlineLevel="1" thickBot="1">
      <c r="A27" s="346"/>
      <c r="B27" s="362"/>
      <c r="C27" s="352"/>
      <c r="D27" s="364"/>
      <c r="E27" s="7" t="s">
        <v>4</v>
      </c>
      <c r="F27" s="7" t="s">
        <v>5</v>
      </c>
      <c r="G27" s="362"/>
      <c r="H27" s="7" t="s">
        <v>4</v>
      </c>
      <c r="I27" s="7" t="s">
        <v>5</v>
      </c>
      <c r="J27" s="362"/>
      <c r="K27" s="8" t="s">
        <v>6</v>
      </c>
      <c r="L27" s="9" t="s">
        <v>7</v>
      </c>
      <c r="M27" s="231" t="s">
        <v>4</v>
      </c>
      <c r="N27" s="7" t="s">
        <v>5</v>
      </c>
      <c r="O27" s="146" t="s">
        <v>13</v>
      </c>
      <c r="P27" s="7" t="s">
        <v>4</v>
      </c>
      <c r="Q27" s="7" t="s">
        <v>5</v>
      </c>
      <c r="R27" s="146" t="s">
        <v>14</v>
      </c>
      <c r="S27" s="8" t="s">
        <v>6</v>
      </c>
      <c r="T27" s="9" t="s">
        <v>7</v>
      </c>
    </row>
    <row r="28" spans="1:20" ht="15.75" outlineLevel="1" collapsed="1" thickBot="1">
      <c r="A28" s="220" t="s">
        <v>13</v>
      </c>
      <c r="B28" s="185" t="s">
        <v>14</v>
      </c>
      <c r="C28" s="10"/>
      <c r="D28" s="11"/>
      <c r="E28" s="332">
        <f>I20</f>
        <v>0.9406911253907607</v>
      </c>
      <c r="F28" s="333"/>
      <c r="G28" s="20"/>
      <c r="H28" s="334">
        <f>I10</f>
        <v>1</v>
      </c>
      <c r="I28" s="335"/>
      <c r="J28" s="20"/>
      <c r="K28" s="12"/>
      <c r="L28" s="221"/>
      <c r="M28" s="357">
        <f>R20</f>
        <v>0.6955521735427338</v>
      </c>
      <c r="N28" s="358"/>
      <c r="O28" s="20"/>
      <c r="P28" s="359">
        <f>R10</f>
        <v>0.7295038724574914</v>
      </c>
      <c r="Q28" s="360"/>
      <c r="R28" s="232"/>
      <c r="S28" s="177"/>
      <c r="T28" s="233"/>
    </row>
    <row r="29" spans="1:20" ht="15" hidden="1" outlineLevel="2">
      <c r="A29" s="222"/>
      <c r="B29" s="123"/>
      <c r="C29" s="13">
        <v>1</v>
      </c>
      <c r="D29" s="13">
        <v>2</v>
      </c>
      <c r="E29" s="13">
        <v>3</v>
      </c>
      <c r="F29" s="13">
        <v>4</v>
      </c>
      <c r="G29" s="21"/>
      <c r="H29" s="13">
        <v>5</v>
      </c>
      <c r="I29" s="13">
        <v>6</v>
      </c>
      <c r="J29" s="21"/>
      <c r="K29" s="13">
        <v>7</v>
      </c>
      <c r="L29" s="223">
        <v>8</v>
      </c>
      <c r="M29" s="234">
        <v>3</v>
      </c>
      <c r="N29" s="13">
        <v>4</v>
      </c>
      <c r="O29" s="21"/>
      <c r="P29" s="13">
        <v>5</v>
      </c>
      <c r="Q29" s="13">
        <v>6</v>
      </c>
      <c r="R29" s="21"/>
      <c r="S29" s="13">
        <v>7</v>
      </c>
      <c r="T29" s="223">
        <v>8</v>
      </c>
    </row>
    <row r="30" spans="1:20" ht="15" hidden="1" outlineLevel="2">
      <c r="A30" s="224">
        <v>2797.73036798269</v>
      </c>
      <c r="B30" s="66">
        <v>0</v>
      </c>
      <c r="C30" s="2">
        <v>1</v>
      </c>
      <c r="D30" s="245" t="s">
        <v>120</v>
      </c>
      <c r="E30" s="3">
        <v>4200</v>
      </c>
      <c r="F30" s="3">
        <f>E30*$E$28+A30</f>
        <v>6748.633094623885</v>
      </c>
      <c r="G30" s="16">
        <f>A30+E30-F30</f>
        <v>249.09727335880507</v>
      </c>
      <c r="H30" s="4"/>
      <c r="I30" s="3">
        <f>H30*$H$28+B30</f>
        <v>0</v>
      </c>
      <c r="J30" s="16">
        <f aca="true" t="shared" si="0" ref="J30:J60">B30+H30-I30</f>
        <v>0</v>
      </c>
      <c r="K30" s="6" t="s">
        <v>16</v>
      </c>
      <c r="L30" s="225" t="s">
        <v>17</v>
      </c>
      <c r="M30" s="235">
        <v>3068.78</v>
      </c>
      <c r="N30" s="167">
        <v>2383.6</v>
      </c>
      <c r="O30" s="85">
        <f>G30+M30-N30</f>
        <v>934.2772733588054</v>
      </c>
      <c r="P30" s="167"/>
      <c r="Q30" s="167"/>
      <c r="R30" s="85">
        <f>J30+P30-Q30</f>
        <v>0</v>
      </c>
      <c r="S30" s="17" t="s">
        <v>9</v>
      </c>
      <c r="T30" s="236" t="s">
        <v>10</v>
      </c>
    </row>
    <row r="31" spans="1:20" ht="15" hidden="1" outlineLevel="2">
      <c r="A31" s="224">
        <v>2797.73036798269</v>
      </c>
      <c r="B31" s="66">
        <v>0</v>
      </c>
      <c r="C31" s="2">
        <v>2</v>
      </c>
      <c r="D31" s="245" t="s">
        <v>121</v>
      </c>
      <c r="E31" s="3"/>
      <c r="F31" s="3">
        <f aca="true" t="shared" si="1" ref="F31:F60">E31*$E$28+A31</f>
        <v>2797.73036798269</v>
      </c>
      <c r="G31" s="16">
        <f aca="true" t="shared" si="2" ref="G31:G60">A31+E31-F31</f>
        <v>0</v>
      </c>
      <c r="H31" s="5"/>
      <c r="I31" s="3">
        <f aca="true" t="shared" si="3" ref="I31:I60">H31*$H$28+B31</f>
        <v>0</v>
      </c>
      <c r="J31" s="16">
        <f t="shared" si="0"/>
        <v>0</v>
      </c>
      <c r="K31" s="6"/>
      <c r="L31" s="226"/>
      <c r="M31" s="235"/>
      <c r="N31" s="167"/>
      <c r="O31" s="85">
        <f aca="true" t="shared" si="4" ref="O31:O60">G31+M31-N31</f>
        <v>0</v>
      </c>
      <c r="P31" s="167"/>
      <c r="Q31" s="167"/>
      <c r="R31" s="85">
        <f aca="true" t="shared" si="5" ref="R31:R60">J31+P31-Q31</f>
        <v>0</v>
      </c>
      <c r="S31" s="17"/>
      <c r="T31" s="237"/>
    </row>
    <row r="32" spans="1:20" ht="15" hidden="1" outlineLevel="2">
      <c r="A32" s="224">
        <v>0</v>
      </c>
      <c r="B32" s="66">
        <v>0</v>
      </c>
      <c r="C32" s="2">
        <v>3</v>
      </c>
      <c r="D32" s="245" t="s">
        <v>122</v>
      </c>
      <c r="E32" s="3">
        <v>2000</v>
      </c>
      <c r="F32" s="3">
        <f t="shared" si="1"/>
        <v>1881.3822507815214</v>
      </c>
      <c r="G32" s="16">
        <f t="shared" si="2"/>
        <v>118.6177492184786</v>
      </c>
      <c r="H32" s="3">
        <v>1500</v>
      </c>
      <c r="I32" s="3">
        <f t="shared" si="3"/>
        <v>1500</v>
      </c>
      <c r="J32" s="16">
        <f t="shared" si="0"/>
        <v>0</v>
      </c>
      <c r="K32" s="22" t="s">
        <v>18</v>
      </c>
      <c r="L32" s="225" t="s">
        <v>17</v>
      </c>
      <c r="M32" s="235">
        <v>3000</v>
      </c>
      <c r="N32" s="167">
        <v>2205.27</v>
      </c>
      <c r="O32" s="85">
        <f t="shared" si="4"/>
        <v>913.3477492184788</v>
      </c>
      <c r="P32" s="167">
        <v>900</v>
      </c>
      <c r="Q32" s="167">
        <v>656.55</v>
      </c>
      <c r="R32" s="85">
        <f t="shared" si="5"/>
        <v>243.45000000000005</v>
      </c>
      <c r="S32" s="17" t="s">
        <v>9</v>
      </c>
      <c r="T32" s="237" t="s">
        <v>11</v>
      </c>
    </row>
    <row r="33" spans="1:20" ht="15" hidden="1" outlineLevel="2">
      <c r="A33" s="224">
        <v>1598.70306741868</v>
      </c>
      <c r="B33" s="66">
        <v>1178.0795280391544</v>
      </c>
      <c r="C33" s="2">
        <v>4</v>
      </c>
      <c r="D33" s="245" t="s">
        <v>123</v>
      </c>
      <c r="E33" s="3">
        <v>2400</v>
      </c>
      <c r="F33" s="3">
        <f t="shared" si="1"/>
        <v>3856.3617683565058</v>
      </c>
      <c r="G33" s="16">
        <f t="shared" si="2"/>
        <v>142.34129906217413</v>
      </c>
      <c r="H33" s="3">
        <v>1800</v>
      </c>
      <c r="I33" s="3">
        <f t="shared" si="3"/>
        <v>2978.0795280391544</v>
      </c>
      <c r="J33" s="16">
        <f t="shared" si="0"/>
        <v>0</v>
      </c>
      <c r="K33" s="6" t="s">
        <v>16</v>
      </c>
      <c r="L33" s="225" t="s">
        <v>17</v>
      </c>
      <c r="M33" s="235">
        <v>3598.6</v>
      </c>
      <c r="N33" s="167">
        <v>2645.35</v>
      </c>
      <c r="O33" s="85">
        <f t="shared" si="4"/>
        <v>1095.5912990621741</v>
      </c>
      <c r="P33" s="167">
        <v>1079.58</v>
      </c>
      <c r="Q33" s="213">
        <v>787.56</v>
      </c>
      <c r="R33" s="85">
        <f t="shared" si="5"/>
        <v>292.02</v>
      </c>
      <c r="S33" s="17" t="s">
        <v>9</v>
      </c>
      <c r="T33" s="236" t="s">
        <v>12</v>
      </c>
    </row>
    <row r="34" spans="1:20" ht="15" hidden="1" outlineLevel="2">
      <c r="A34" s="224">
        <v>9592.21840451208</v>
      </c>
      <c r="B34" s="66">
        <v>7068.477168234926</v>
      </c>
      <c r="C34" s="2">
        <v>5</v>
      </c>
      <c r="D34" s="245" t="s">
        <v>124</v>
      </c>
      <c r="E34" s="3">
        <v>14400</v>
      </c>
      <c r="F34" s="3">
        <f t="shared" si="1"/>
        <v>23138.170610139034</v>
      </c>
      <c r="G34" s="16">
        <f t="shared" si="2"/>
        <v>854.0477943730475</v>
      </c>
      <c r="H34" s="3">
        <v>10800</v>
      </c>
      <c r="I34" s="3">
        <f t="shared" si="3"/>
        <v>17868.477168234924</v>
      </c>
      <c r="J34" s="16">
        <f t="shared" si="0"/>
        <v>0</v>
      </c>
      <c r="K34" s="6" t="s">
        <v>16</v>
      </c>
      <c r="L34" s="225" t="s">
        <v>17</v>
      </c>
      <c r="M34" s="235">
        <v>9000</v>
      </c>
      <c r="N34" s="167">
        <v>7114.02</v>
      </c>
      <c r="O34" s="85">
        <f t="shared" si="4"/>
        <v>2740.027794373047</v>
      </c>
      <c r="P34" s="167">
        <v>2700</v>
      </c>
      <c r="Q34" s="213">
        <v>1969.66</v>
      </c>
      <c r="R34" s="85">
        <f t="shared" si="5"/>
        <v>730.3399999999999</v>
      </c>
      <c r="S34" s="17" t="s">
        <v>9</v>
      </c>
      <c r="T34" s="237" t="s">
        <v>11</v>
      </c>
    </row>
    <row r="35" spans="1:20" ht="15" hidden="1" outlineLevel="2">
      <c r="A35" s="224">
        <v>0</v>
      </c>
      <c r="B35" s="66">
        <v>0</v>
      </c>
      <c r="C35" s="2">
        <v>6</v>
      </c>
      <c r="D35" s="245" t="s">
        <v>125</v>
      </c>
      <c r="E35" s="3">
        <v>3200</v>
      </c>
      <c r="F35" s="3">
        <f t="shared" si="1"/>
        <v>3010.2116012504343</v>
      </c>
      <c r="G35" s="16">
        <f t="shared" si="2"/>
        <v>189.78839874956566</v>
      </c>
      <c r="H35" s="3">
        <v>2400</v>
      </c>
      <c r="I35" s="3">
        <f t="shared" si="3"/>
        <v>2400</v>
      </c>
      <c r="J35" s="16">
        <f t="shared" si="0"/>
        <v>0</v>
      </c>
      <c r="K35" s="22" t="s">
        <v>18</v>
      </c>
      <c r="L35" s="225" t="s">
        <v>17</v>
      </c>
      <c r="M35" s="235">
        <v>4800</v>
      </c>
      <c r="N35" s="167">
        <v>3528.44</v>
      </c>
      <c r="O35" s="85">
        <f t="shared" si="4"/>
        <v>1461.348398749566</v>
      </c>
      <c r="P35" s="167">
        <v>1440</v>
      </c>
      <c r="Q35" s="213">
        <v>1050.49</v>
      </c>
      <c r="R35" s="85">
        <f t="shared" si="5"/>
        <v>389.51</v>
      </c>
      <c r="S35" s="17" t="s">
        <v>9</v>
      </c>
      <c r="T35" s="237" t="s">
        <v>11</v>
      </c>
    </row>
    <row r="36" spans="1:20" ht="15" hidden="1" outlineLevel="2">
      <c r="A36" s="224">
        <v>15987.030674186799</v>
      </c>
      <c r="B36" s="66">
        <v>11780.795280391543</v>
      </c>
      <c r="C36" s="2">
        <v>7</v>
      </c>
      <c r="D36" s="245" t="s">
        <v>126</v>
      </c>
      <c r="E36" s="3">
        <v>9200</v>
      </c>
      <c r="F36" s="3">
        <f t="shared" si="1"/>
        <v>24641.3890277818</v>
      </c>
      <c r="G36" s="16">
        <f t="shared" si="2"/>
        <v>545.641646404998</v>
      </c>
      <c r="H36" s="3">
        <v>6900</v>
      </c>
      <c r="I36" s="3">
        <f t="shared" si="3"/>
        <v>18680.795280391543</v>
      </c>
      <c r="J36" s="16">
        <f t="shared" si="0"/>
        <v>0</v>
      </c>
      <c r="K36" s="6" t="s">
        <v>16</v>
      </c>
      <c r="L36" s="225" t="s">
        <v>17</v>
      </c>
      <c r="M36" s="235">
        <v>15000</v>
      </c>
      <c r="N36" s="167">
        <v>10978.92</v>
      </c>
      <c r="O36" s="85">
        <f t="shared" si="4"/>
        <v>4566.721646404998</v>
      </c>
      <c r="P36" s="167">
        <v>4500</v>
      </c>
      <c r="Q36" s="213">
        <v>3282.77</v>
      </c>
      <c r="R36" s="85">
        <f t="shared" si="5"/>
        <v>1217.23</v>
      </c>
      <c r="S36" s="17" t="s">
        <v>9</v>
      </c>
      <c r="T36" s="237" t="s">
        <v>11</v>
      </c>
    </row>
    <row r="37" spans="1:20" ht="15" hidden="1" outlineLevel="2">
      <c r="A37" s="224">
        <v>2557.9249078698876</v>
      </c>
      <c r="B37" s="66">
        <v>1884.927244862647</v>
      </c>
      <c r="C37" s="2">
        <v>8</v>
      </c>
      <c r="D37" s="245" t="s">
        <v>127</v>
      </c>
      <c r="E37" s="3">
        <v>3840</v>
      </c>
      <c r="F37" s="3">
        <f t="shared" si="1"/>
        <v>6170.1788293704085</v>
      </c>
      <c r="G37" s="16">
        <f t="shared" si="2"/>
        <v>227.74607849947915</v>
      </c>
      <c r="H37" s="3">
        <v>2880</v>
      </c>
      <c r="I37" s="3">
        <f t="shared" si="3"/>
        <v>4764.927244862647</v>
      </c>
      <c r="J37" s="16">
        <f t="shared" si="0"/>
        <v>0</v>
      </c>
      <c r="K37" s="6" t="s">
        <v>16</v>
      </c>
      <c r="L37" s="225" t="s">
        <v>17</v>
      </c>
      <c r="M37" s="235">
        <v>4800</v>
      </c>
      <c r="N37" s="167">
        <v>3566.4</v>
      </c>
      <c r="O37" s="85">
        <f t="shared" si="4"/>
        <v>1461.346078499479</v>
      </c>
      <c r="P37" s="167">
        <v>1440</v>
      </c>
      <c r="Q37" s="213">
        <v>1050.49</v>
      </c>
      <c r="R37" s="85">
        <f t="shared" si="5"/>
        <v>389.51</v>
      </c>
      <c r="S37" s="17" t="s">
        <v>9</v>
      </c>
      <c r="T37" s="237" t="s">
        <v>11</v>
      </c>
    </row>
    <row r="38" spans="1:20" ht="15" hidden="1" outlineLevel="2">
      <c r="A38" s="224">
        <v>4796.10920225604</v>
      </c>
      <c r="B38" s="66">
        <v>3534.238584117463</v>
      </c>
      <c r="C38" s="2">
        <v>9</v>
      </c>
      <c r="D38" s="245" t="s">
        <v>128</v>
      </c>
      <c r="E38" s="3">
        <v>7200</v>
      </c>
      <c r="F38" s="3">
        <f t="shared" si="1"/>
        <v>11569.085305069517</v>
      </c>
      <c r="G38" s="16">
        <f t="shared" si="2"/>
        <v>427.02389718652375</v>
      </c>
      <c r="H38" s="5">
        <v>5400</v>
      </c>
      <c r="I38" s="3">
        <f t="shared" si="3"/>
        <v>8934.238584117462</v>
      </c>
      <c r="J38" s="16">
        <f t="shared" si="0"/>
        <v>0</v>
      </c>
      <c r="K38" s="6" t="s">
        <v>16</v>
      </c>
      <c r="L38" s="225" t="s">
        <v>17</v>
      </c>
      <c r="M38" s="235">
        <v>9000</v>
      </c>
      <c r="N38" s="167">
        <v>6686.99</v>
      </c>
      <c r="O38" s="85">
        <f t="shared" si="4"/>
        <v>2740.033897186524</v>
      </c>
      <c r="P38" s="167">
        <v>2700</v>
      </c>
      <c r="Q38" s="213">
        <v>1969.66</v>
      </c>
      <c r="R38" s="85">
        <f t="shared" si="5"/>
        <v>730.3399999999999</v>
      </c>
      <c r="S38" s="17" t="s">
        <v>9</v>
      </c>
      <c r="T38" s="237" t="s">
        <v>11</v>
      </c>
    </row>
    <row r="39" spans="1:20" ht="15" hidden="1" outlineLevel="2">
      <c r="A39" s="224">
        <v>1598.70306741868</v>
      </c>
      <c r="B39" s="66">
        <v>1178.0795280391544</v>
      </c>
      <c r="C39" s="2">
        <v>10</v>
      </c>
      <c r="D39" s="245" t="s">
        <v>129</v>
      </c>
      <c r="E39" s="3">
        <v>2400</v>
      </c>
      <c r="F39" s="3">
        <f t="shared" si="1"/>
        <v>3856.3617683565058</v>
      </c>
      <c r="G39" s="16">
        <f t="shared" si="2"/>
        <v>142.34129906217413</v>
      </c>
      <c r="H39" s="5">
        <v>1800</v>
      </c>
      <c r="I39" s="3">
        <f t="shared" si="3"/>
        <v>2978.0795280391544</v>
      </c>
      <c r="J39" s="16">
        <f t="shared" si="0"/>
        <v>0</v>
      </c>
      <c r="K39" s="6" t="s">
        <v>16</v>
      </c>
      <c r="L39" s="225" t="s">
        <v>17</v>
      </c>
      <c r="M39" s="235">
        <v>3000</v>
      </c>
      <c r="N39" s="167">
        <v>2229</v>
      </c>
      <c r="O39" s="85">
        <f t="shared" si="4"/>
        <v>913.3412990621741</v>
      </c>
      <c r="P39" s="167">
        <v>900</v>
      </c>
      <c r="Q39" s="213">
        <v>656.55</v>
      </c>
      <c r="R39" s="85">
        <f t="shared" si="5"/>
        <v>243.45000000000005</v>
      </c>
      <c r="S39" s="17" t="s">
        <v>9</v>
      </c>
      <c r="T39" s="237" t="s">
        <v>11</v>
      </c>
    </row>
    <row r="40" spans="1:20" ht="15" hidden="1" outlineLevel="2">
      <c r="A40" s="224">
        <v>1598.70306741868</v>
      </c>
      <c r="B40" s="66">
        <v>1178.0795280391544</v>
      </c>
      <c r="C40" s="2">
        <v>11</v>
      </c>
      <c r="D40" s="245" t="s">
        <v>130</v>
      </c>
      <c r="E40" s="3">
        <v>2400</v>
      </c>
      <c r="F40" s="3">
        <f t="shared" si="1"/>
        <v>3856.3617683565058</v>
      </c>
      <c r="G40" s="16">
        <f t="shared" si="2"/>
        <v>142.34129906217413</v>
      </c>
      <c r="H40" s="3">
        <v>1800</v>
      </c>
      <c r="I40" s="3">
        <f t="shared" si="3"/>
        <v>2978.0795280391544</v>
      </c>
      <c r="J40" s="16">
        <f t="shared" si="0"/>
        <v>0</v>
      </c>
      <c r="K40" s="6" t="s">
        <v>16</v>
      </c>
      <c r="L40" s="225" t="s">
        <v>17</v>
      </c>
      <c r="M40" s="235">
        <v>3000</v>
      </c>
      <c r="N40" s="167">
        <v>2229</v>
      </c>
      <c r="O40" s="85">
        <f t="shared" si="4"/>
        <v>913.3412990621741</v>
      </c>
      <c r="P40" s="167">
        <v>900</v>
      </c>
      <c r="Q40" s="213">
        <v>656.55</v>
      </c>
      <c r="R40" s="85">
        <f t="shared" si="5"/>
        <v>243.45000000000005</v>
      </c>
      <c r="S40" s="17" t="s">
        <v>9</v>
      </c>
      <c r="T40" s="237" t="s">
        <v>11</v>
      </c>
    </row>
    <row r="41" spans="1:20" ht="15" hidden="1" outlineLevel="2">
      <c r="A41" s="224">
        <v>3197.40613483736</v>
      </c>
      <c r="B41" s="66">
        <v>2356.159056078309</v>
      </c>
      <c r="C41" s="2">
        <v>12</v>
      </c>
      <c r="D41" s="245" t="s">
        <v>131</v>
      </c>
      <c r="E41" s="3">
        <v>4800</v>
      </c>
      <c r="F41" s="3">
        <f t="shared" si="1"/>
        <v>7712.7235367130115</v>
      </c>
      <c r="G41" s="16">
        <f t="shared" si="2"/>
        <v>284.68259812434826</v>
      </c>
      <c r="H41" s="3">
        <v>3600</v>
      </c>
      <c r="I41" s="3">
        <f t="shared" si="3"/>
        <v>5956.159056078309</v>
      </c>
      <c r="J41" s="16">
        <f t="shared" si="0"/>
        <v>0</v>
      </c>
      <c r="K41" s="6" t="s">
        <v>16</v>
      </c>
      <c r="L41" s="225" t="s">
        <v>17</v>
      </c>
      <c r="M41" s="235">
        <v>3673.4</v>
      </c>
      <c r="N41" s="167">
        <v>2839.72</v>
      </c>
      <c r="O41" s="85">
        <f t="shared" si="4"/>
        <v>1118.3625981243486</v>
      </c>
      <c r="P41" s="167">
        <v>1102.02</v>
      </c>
      <c r="Q41" s="213">
        <v>803.93</v>
      </c>
      <c r="R41" s="85">
        <f t="shared" si="5"/>
        <v>298.09000000000003</v>
      </c>
      <c r="S41" s="17" t="s">
        <v>9</v>
      </c>
      <c r="T41" s="238" t="s">
        <v>9</v>
      </c>
    </row>
    <row r="42" spans="1:20" ht="15" hidden="1" outlineLevel="2">
      <c r="A42" s="224">
        <v>505.52323244334843</v>
      </c>
      <c r="B42" s="66">
        <v>372.51529165224747</v>
      </c>
      <c r="C42" s="2">
        <v>13</v>
      </c>
      <c r="D42" s="245" t="s">
        <v>132</v>
      </c>
      <c r="E42" s="3"/>
      <c r="F42" s="3">
        <f t="shared" si="1"/>
        <v>505.52323244334843</v>
      </c>
      <c r="G42" s="16">
        <f t="shared" si="2"/>
        <v>0</v>
      </c>
      <c r="H42" s="3"/>
      <c r="I42" s="3">
        <f t="shared" si="3"/>
        <v>372.51529165224747</v>
      </c>
      <c r="J42" s="16">
        <f t="shared" si="0"/>
        <v>0</v>
      </c>
      <c r="K42" s="6"/>
      <c r="L42" s="226"/>
      <c r="M42" s="235"/>
      <c r="N42" s="167"/>
      <c r="O42" s="85">
        <f t="shared" si="4"/>
        <v>0</v>
      </c>
      <c r="P42" s="167"/>
      <c r="Q42" s="213"/>
      <c r="R42" s="85">
        <f t="shared" si="5"/>
        <v>0</v>
      </c>
      <c r="S42" s="17"/>
      <c r="T42" s="237"/>
    </row>
    <row r="43" spans="1:20" ht="15" hidden="1" outlineLevel="2">
      <c r="A43" s="224">
        <v>3197.40613483736</v>
      </c>
      <c r="B43" s="66">
        <v>2356.159056078309</v>
      </c>
      <c r="C43" s="2">
        <v>14</v>
      </c>
      <c r="D43" s="245" t="s">
        <v>133</v>
      </c>
      <c r="E43" s="3">
        <v>4800</v>
      </c>
      <c r="F43" s="3">
        <f t="shared" si="1"/>
        <v>7712.7235367130115</v>
      </c>
      <c r="G43" s="16">
        <f t="shared" si="2"/>
        <v>284.68259812434826</v>
      </c>
      <c r="H43" s="3">
        <v>3600</v>
      </c>
      <c r="I43" s="3">
        <f t="shared" si="3"/>
        <v>5956.159056078309</v>
      </c>
      <c r="J43" s="16">
        <f t="shared" si="0"/>
        <v>0</v>
      </c>
      <c r="K43" s="6" t="s">
        <v>16</v>
      </c>
      <c r="L43" s="225" t="s">
        <v>17</v>
      </c>
      <c r="M43" s="235">
        <v>7945.6</v>
      </c>
      <c r="N43" s="167">
        <v>5811.26</v>
      </c>
      <c r="O43" s="85">
        <f t="shared" si="4"/>
        <v>2419.0225981243475</v>
      </c>
      <c r="P43" s="167">
        <v>2383.68</v>
      </c>
      <c r="Q43" s="213">
        <v>1738.9</v>
      </c>
      <c r="R43" s="85">
        <f t="shared" si="5"/>
        <v>644.7799999999997</v>
      </c>
      <c r="S43" s="17" t="s">
        <v>9</v>
      </c>
      <c r="T43" s="236" t="s">
        <v>12</v>
      </c>
    </row>
    <row r="44" spans="1:20" ht="15" hidden="1" outlineLevel="2">
      <c r="A44" s="224">
        <v>0</v>
      </c>
      <c r="B44" s="66">
        <v>0</v>
      </c>
      <c r="C44" s="2"/>
      <c r="D44" s="245" t="s">
        <v>134</v>
      </c>
      <c r="E44" s="3"/>
      <c r="F44" s="3">
        <f t="shared" si="1"/>
        <v>0</v>
      </c>
      <c r="G44" s="16">
        <f t="shared" si="2"/>
        <v>0</v>
      </c>
      <c r="H44" s="3"/>
      <c r="I44" s="3">
        <f t="shared" si="3"/>
        <v>0</v>
      </c>
      <c r="J44" s="16">
        <f t="shared" si="0"/>
        <v>0</v>
      </c>
      <c r="K44" s="6"/>
      <c r="L44" s="225"/>
      <c r="M44" s="235"/>
      <c r="N44" s="167"/>
      <c r="O44" s="85">
        <f t="shared" si="4"/>
        <v>0</v>
      </c>
      <c r="P44" s="167"/>
      <c r="Q44" s="213"/>
      <c r="R44" s="85">
        <f t="shared" si="5"/>
        <v>0</v>
      </c>
      <c r="S44" s="17"/>
      <c r="T44" s="237"/>
    </row>
    <row r="45" spans="1:20" ht="15" hidden="1" outlineLevel="2">
      <c r="A45" s="224">
        <v>3197.40613483736</v>
      </c>
      <c r="B45" s="66">
        <v>2356.159056078309</v>
      </c>
      <c r="C45" s="2">
        <v>15</v>
      </c>
      <c r="D45" s="245" t="s">
        <v>135</v>
      </c>
      <c r="E45" s="3">
        <v>6480</v>
      </c>
      <c r="F45" s="3">
        <f t="shared" si="1"/>
        <v>9293.08462736949</v>
      </c>
      <c r="G45" s="16">
        <f t="shared" si="2"/>
        <v>384.3215074678701</v>
      </c>
      <c r="H45" s="3">
        <v>4860</v>
      </c>
      <c r="I45" s="3">
        <f t="shared" si="3"/>
        <v>7216.159056078309</v>
      </c>
      <c r="J45" s="16">
        <f t="shared" si="0"/>
        <v>0</v>
      </c>
      <c r="K45" s="6" t="s">
        <v>16</v>
      </c>
      <c r="L45" s="225" t="s">
        <v>17</v>
      </c>
      <c r="M45" s="235">
        <v>10200</v>
      </c>
      <c r="N45" s="167">
        <v>7478.95</v>
      </c>
      <c r="O45" s="85">
        <f t="shared" si="4"/>
        <v>3105.3715074678703</v>
      </c>
      <c r="P45" s="167">
        <v>3060</v>
      </c>
      <c r="Q45" s="213">
        <v>2232.28</v>
      </c>
      <c r="R45" s="85">
        <f t="shared" si="5"/>
        <v>827.7199999999998</v>
      </c>
      <c r="S45" s="17" t="s">
        <v>9</v>
      </c>
      <c r="T45" s="237" t="s">
        <v>11</v>
      </c>
    </row>
    <row r="46" spans="1:20" ht="15" hidden="1" outlineLevel="2">
      <c r="A46" s="224">
        <v>15987.030674186799</v>
      </c>
      <c r="B46" s="66">
        <v>11780.795280391543</v>
      </c>
      <c r="C46" s="2">
        <v>16</v>
      </c>
      <c r="D46" s="245" t="s">
        <v>136</v>
      </c>
      <c r="E46" s="3">
        <v>9200</v>
      </c>
      <c r="F46" s="3">
        <f t="shared" si="1"/>
        <v>24641.3890277818</v>
      </c>
      <c r="G46" s="16">
        <f t="shared" si="2"/>
        <v>545.641646404998</v>
      </c>
      <c r="H46" s="3">
        <v>6900</v>
      </c>
      <c r="I46" s="3">
        <f t="shared" si="3"/>
        <v>18680.795280391543</v>
      </c>
      <c r="J46" s="16">
        <f t="shared" si="0"/>
        <v>0</v>
      </c>
      <c r="K46" s="6" t="s">
        <v>16</v>
      </c>
      <c r="L46" s="225" t="s">
        <v>17</v>
      </c>
      <c r="M46" s="235">
        <v>30000</v>
      </c>
      <c r="N46" s="167">
        <v>21412.2</v>
      </c>
      <c r="O46" s="85">
        <f t="shared" si="4"/>
        <v>9133.441646404997</v>
      </c>
      <c r="P46" s="167">
        <v>9000</v>
      </c>
      <c r="Q46" s="213">
        <v>6565.54</v>
      </c>
      <c r="R46" s="85">
        <f t="shared" si="5"/>
        <v>2434.46</v>
      </c>
      <c r="S46" s="17" t="s">
        <v>9</v>
      </c>
      <c r="T46" s="237" t="s">
        <v>11</v>
      </c>
    </row>
    <row r="47" spans="1:20" ht="15" hidden="1" outlineLevel="2">
      <c r="A47" s="224">
        <v>0</v>
      </c>
      <c r="B47" s="66">
        <v>0</v>
      </c>
      <c r="C47" s="2"/>
      <c r="D47" s="245" t="s">
        <v>137</v>
      </c>
      <c r="E47" s="3"/>
      <c r="F47" s="3">
        <f t="shared" si="1"/>
        <v>0</v>
      </c>
      <c r="G47" s="16">
        <f t="shared" si="2"/>
        <v>0</v>
      </c>
      <c r="H47" s="3"/>
      <c r="I47" s="3">
        <f t="shared" si="3"/>
        <v>0</v>
      </c>
      <c r="J47" s="16">
        <f t="shared" si="0"/>
        <v>0</v>
      </c>
      <c r="K47" s="6"/>
      <c r="L47" s="225"/>
      <c r="M47" s="235"/>
      <c r="N47" s="167"/>
      <c r="O47" s="85">
        <f t="shared" si="4"/>
        <v>0</v>
      </c>
      <c r="P47" s="167"/>
      <c r="Q47" s="213"/>
      <c r="R47" s="85">
        <f t="shared" si="5"/>
        <v>0</v>
      </c>
      <c r="S47" s="17"/>
      <c r="T47" s="237"/>
    </row>
    <row r="48" spans="1:20" ht="15" hidden="1" outlineLevel="2">
      <c r="A48" s="224">
        <v>1683.374378626842</v>
      </c>
      <c r="B48" s="66">
        <v>1240.4719288213614</v>
      </c>
      <c r="C48" s="2">
        <v>17</v>
      </c>
      <c r="D48" s="245" t="s">
        <v>138</v>
      </c>
      <c r="E48" s="3"/>
      <c r="F48" s="3">
        <f t="shared" si="1"/>
        <v>1683.374378626842</v>
      </c>
      <c r="G48" s="16">
        <f t="shared" si="2"/>
        <v>0</v>
      </c>
      <c r="H48" s="4"/>
      <c r="I48" s="3">
        <f t="shared" si="3"/>
        <v>1240.4719288213614</v>
      </c>
      <c r="J48" s="16">
        <f t="shared" si="0"/>
        <v>0</v>
      </c>
      <c r="K48" s="6"/>
      <c r="L48" s="226"/>
      <c r="M48" s="235"/>
      <c r="N48" s="167"/>
      <c r="O48" s="85">
        <f t="shared" si="4"/>
        <v>0</v>
      </c>
      <c r="P48" s="167"/>
      <c r="Q48" s="213"/>
      <c r="R48" s="85">
        <f t="shared" si="5"/>
        <v>0</v>
      </c>
      <c r="S48" s="17"/>
      <c r="T48" s="237"/>
    </row>
    <row r="49" spans="1:20" ht="15" hidden="1" outlineLevel="2">
      <c r="A49" s="224">
        <v>2797.73036798269</v>
      </c>
      <c r="B49" s="66">
        <v>0</v>
      </c>
      <c r="C49" s="2">
        <v>18</v>
      </c>
      <c r="D49" s="245" t="s">
        <v>139</v>
      </c>
      <c r="E49" s="3">
        <v>4200</v>
      </c>
      <c r="F49" s="3">
        <f t="shared" si="1"/>
        <v>6748.633094623885</v>
      </c>
      <c r="G49" s="16">
        <f t="shared" si="2"/>
        <v>249.09727335880507</v>
      </c>
      <c r="H49" s="5"/>
      <c r="I49" s="3">
        <f t="shared" si="3"/>
        <v>0</v>
      </c>
      <c r="J49" s="16">
        <f t="shared" si="0"/>
        <v>0</v>
      </c>
      <c r="K49" s="6" t="s">
        <v>16</v>
      </c>
      <c r="L49" s="225" t="s">
        <v>17</v>
      </c>
      <c r="M49" s="235">
        <v>3900</v>
      </c>
      <c r="N49" s="167">
        <v>2961.75</v>
      </c>
      <c r="O49" s="85">
        <f t="shared" si="4"/>
        <v>1187.347273358805</v>
      </c>
      <c r="P49" s="167"/>
      <c r="Q49" s="213"/>
      <c r="R49" s="85">
        <f t="shared" si="5"/>
        <v>0</v>
      </c>
      <c r="S49" s="17" t="s">
        <v>9</v>
      </c>
      <c r="T49" s="237" t="s">
        <v>11</v>
      </c>
    </row>
    <row r="50" spans="1:20" ht="15" hidden="1" outlineLevel="2">
      <c r="A50" s="224">
        <v>1598.70306741868</v>
      </c>
      <c r="B50" s="66">
        <v>1178.0795280391544</v>
      </c>
      <c r="C50" s="2">
        <v>19</v>
      </c>
      <c r="D50" s="245" t="s">
        <v>140</v>
      </c>
      <c r="E50" s="3">
        <v>2400</v>
      </c>
      <c r="F50" s="3">
        <f t="shared" si="1"/>
        <v>3856.3617683565058</v>
      </c>
      <c r="G50" s="16">
        <f t="shared" si="2"/>
        <v>142.34129906217413</v>
      </c>
      <c r="H50" s="3">
        <v>1800</v>
      </c>
      <c r="I50" s="3">
        <f t="shared" si="3"/>
        <v>2978.0795280391544</v>
      </c>
      <c r="J50" s="16">
        <f t="shared" si="0"/>
        <v>0</v>
      </c>
      <c r="K50" s="6" t="s">
        <v>16</v>
      </c>
      <c r="L50" s="225" t="s">
        <v>17</v>
      </c>
      <c r="M50" s="235">
        <v>3000</v>
      </c>
      <c r="N50" s="167">
        <v>2229</v>
      </c>
      <c r="O50" s="85">
        <f t="shared" si="4"/>
        <v>913.3412990621741</v>
      </c>
      <c r="P50" s="167">
        <v>900</v>
      </c>
      <c r="Q50" s="213">
        <v>656.55</v>
      </c>
      <c r="R50" s="85">
        <f t="shared" si="5"/>
        <v>243.45000000000005</v>
      </c>
      <c r="S50" s="17" t="s">
        <v>9</v>
      </c>
      <c r="T50" s="237" t="s">
        <v>11</v>
      </c>
    </row>
    <row r="51" spans="1:20" ht="15" hidden="1" outlineLevel="2">
      <c r="A51" s="224">
        <v>6394.81226967472</v>
      </c>
      <c r="B51" s="66">
        <v>4712.318112156618</v>
      </c>
      <c r="C51" s="2">
        <v>20</v>
      </c>
      <c r="D51" s="245" t="s">
        <v>141</v>
      </c>
      <c r="E51" s="3">
        <v>9600</v>
      </c>
      <c r="F51" s="3">
        <f t="shared" si="1"/>
        <v>15425.447073426023</v>
      </c>
      <c r="G51" s="16">
        <f t="shared" si="2"/>
        <v>569.3651962486965</v>
      </c>
      <c r="H51" s="3">
        <v>7200</v>
      </c>
      <c r="I51" s="3">
        <f t="shared" si="3"/>
        <v>11912.318112156618</v>
      </c>
      <c r="J51" s="16">
        <f t="shared" si="0"/>
        <v>0</v>
      </c>
      <c r="K51" s="6" t="s">
        <v>16</v>
      </c>
      <c r="L51" s="225" t="s">
        <v>17</v>
      </c>
      <c r="M51" s="235">
        <v>12000</v>
      </c>
      <c r="N51" s="167">
        <v>8915.99</v>
      </c>
      <c r="O51" s="85">
        <f t="shared" si="4"/>
        <v>3653.3751962486967</v>
      </c>
      <c r="P51" s="167">
        <v>3600</v>
      </c>
      <c r="Q51" s="213">
        <v>2626.22</v>
      </c>
      <c r="R51" s="85">
        <f t="shared" si="5"/>
        <v>973.7800000000002</v>
      </c>
      <c r="S51" s="17" t="s">
        <v>9</v>
      </c>
      <c r="T51" s="237" t="s">
        <v>11</v>
      </c>
    </row>
    <row r="52" spans="1:20" ht="15" hidden="1" outlineLevel="2">
      <c r="A52" s="224">
        <v>0</v>
      </c>
      <c r="B52" s="66">
        <v>0</v>
      </c>
      <c r="C52" s="2">
        <v>21</v>
      </c>
      <c r="D52" s="245" t="s">
        <v>142</v>
      </c>
      <c r="E52" s="3">
        <v>4800</v>
      </c>
      <c r="F52" s="3">
        <f t="shared" si="1"/>
        <v>4515.317401875652</v>
      </c>
      <c r="G52" s="16">
        <f t="shared" si="2"/>
        <v>284.68259812434826</v>
      </c>
      <c r="H52" s="5">
        <v>3600</v>
      </c>
      <c r="I52" s="3">
        <f t="shared" si="3"/>
        <v>3600</v>
      </c>
      <c r="J52" s="16">
        <f t="shared" si="0"/>
        <v>0</v>
      </c>
      <c r="K52" s="6" t="s">
        <v>16</v>
      </c>
      <c r="L52" s="225" t="s">
        <v>17</v>
      </c>
      <c r="M52" s="235">
        <v>6000</v>
      </c>
      <c r="N52" s="167">
        <v>4457.99</v>
      </c>
      <c r="O52" s="85">
        <f t="shared" si="4"/>
        <v>1826.6925981243485</v>
      </c>
      <c r="P52" s="167">
        <v>1800</v>
      </c>
      <c r="Q52" s="213">
        <v>1313.11</v>
      </c>
      <c r="R52" s="85">
        <f t="shared" si="5"/>
        <v>486.8900000000001</v>
      </c>
      <c r="S52" s="17" t="s">
        <v>9</v>
      </c>
      <c r="T52" s="237" t="s">
        <v>11</v>
      </c>
    </row>
    <row r="53" spans="1:20" ht="15" hidden="1" outlineLevel="2">
      <c r="A53" s="224">
        <v>1598.70306741868</v>
      </c>
      <c r="B53" s="66">
        <v>1178.0795280391544</v>
      </c>
      <c r="C53" s="2">
        <v>22</v>
      </c>
      <c r="D53" s="245" t="s">
        <v>143</v>
      </c>
      <c r="E53" s="3">
        <v>2400</v>
      </c>
      <c r="F53" s="3">
        <f t="shared" si="1"/>
        <v>3856.3617683565058</v>
      </c>
      <c r="G53" s="16">
        <f t="shared" si="2"/>
        <v>142.34129906217413</v>
      </c>
      <c r="H53" s="5">
        <v>1800</v>
      </c>
      <c r="I53" s="3">
        <f t="shared" si="3"/>
        <v>2978.0795280391544</v>
      </c>
      <c r="J53" s="16">
        <f t="shared" si="0"/>
        <v>0</v>
      </c>
      <c r="K53" s="6" t="s">
        <v>16</v>
      </c>
      <c r="L53" s="225" t="s">
        <v>17</v>
      </c>
      <c r="M53" s="235">
        <v>3000</v>
      </c>
      <c r="N53" s="167">
        <v>2229</v>
      </c>
      <c r="O53" s="85">
        <f t="shared" si="4"/>
        <v>913.3412990621741</v>
      </c>
      <c r="P53" s="167">
        <v>900</v>
      </c>
      <c r="Q53" s="213">
        <v>656.55</v>
      </c>
      <c r="R53" s="85">
        <f t="shared" si="5"/>
        <v>243.45000000000005</v>
      </c>
      <c r="S53" s="17" t="s">
        <v>9</v>
      </c>
      <c r="T53" s="237" t="s">
        <v>11</v>
      </c>
    </row>
    <row r="54" spans="1:20" ht="15" hidden="1" outlineLevel="2">
      <c r="A54" s="224">
        <v>1598.70306741868</v>
      </c>
      <c r="B54" s="66">
        <v>1178.0795280391544</v>
      </c>
      <c r="C54" s="2">
        <v>23</v>
      </c>
      <c r="D54" s="245" t="s">
        <v>144</v>
      </c>
      <c r="E54" s="3">
        <v>2400</v>
      </c>
      <c r="F54" s="3">
        <f t="shared" si="1"/>
        <v>3856.3617683565058</v>
      </c>
      <c r="G54" s="16">
        <f t="shared" si="2"/>
        <v>142.34129906217413</v>
      </c>
      <c r="H54" s="5">
        <v>1800</v>
      </c>
      <c r="I54" s="3">
        <f t="shared" si="3"/>
        <v>2978.0795280391544</v>
      </c>
      <c r="J54" s="16">
        <f t="shared" si="0"/>
        <v>0</v>
      </c>
      <c r="K54" s="6" t="s">
        <v>16</v>
      </c>
      <c r="L54" s="225" t="s">
        <v>17</v>
      </c>
      <c r="M54" s="235">
        <v>3000</v>
      </c>
      <c r="N54" s="167">
        <v>2229</v>
      </c>
      <c r="O54" s="85">
        <f t="shared" si="4"/>
        <v>913.3412990621741</v>
      </c>
      <c r="P54" s="167">
        <v>900</v>
      </c>
      <c r="Q54" s="213">
        <v>656.55</v>
      </c>
      <c r="R54" s="85">
        <f t="shared" si="5"/>
        <v>243.45000000000005</v>
      </c>
      <c r="S54" s="17" t="s">
        <v>9</v>
      </c>
      <c r="T54" s="237" t="s">
        <v>11</v>
      </c>
    </row>
    <row r="55" spans="1:20" ht="15" hidden="1" outlineLevel="2">
      <c r="A55" s="224">
        <v>1598.70306741868</v>
      </c>
      <c r="B55" s="66">
        <v>1178.0795280391544</v>
      </c>
      <c r="C55" s="2">
        <v>24</v>
      </c>
      <c r="D55" s="245" t="s">
        <v>145</v>
      </c>
      <c r="E55" s="3">
        <v>2400</v>
      </c>
      <c r="F55" s="3">
        <f t="shared" si="1"/>
        <v>3856.3617683565058</v>
      </c>
      <c r="G55" s="16">
        <f t="shared" si="2"/>
        <v>142.34129906217413</v>
      </c>
      <c r="H55" s="5">
        <v>1800</v>
      </c>
      <c r="I55" s="3">
        <f t="shared" si="3"/>
        <v>2978.0795280391544</v>
      </c>
      <c r="J55" s="16">
        <f t="shared" si="0"/>
        <v>0</v>
      </c>
      <c r="K55" s="6" t="s">
        <v>16</v>
      </c>
      <c r="L55" s="225" t="s">
        <v>17</v>
      </c>
      <c r="M55" s="235">
        <v>3000</v>
      </c>
      <c r="N55" s="167">
        <v>2229</v>
      </c>
      <c r="O55" s="85">
        <f t="shared" si="4"/>
        <v>913.3412990621741</v>
      </c>
      <c r="P55" s="167">
        <v>900</v>
      </c>
      <c r="Q55" s="213">
        <v>656.55</v>
      </c>
      <c r="R55" s="85">
        <f t="shared" si="5"/>
        <v>243.45000000000005</v>
      </c>
      <c r="S55" s="17" t="s">
        <v>9</v>
      </c>
      <c r="T55" s="237" t="s">
        <v>11</v>
      </c>
    </row>
    <row r="56" spans="1:20" ht="15" hidden="1" outlineLevel="2">
      <c r="A56" s="224">
        <v>0</v>
      </c>
      <c r="B56" s="66">
        <v>0</v>
      </c>
      <c r="C56" s="2"/>
      <c r="D56" s="245" t="s">
        <v>146</v>
      </c>
      <c r="E56" s="3"/>
      <c r="F56" s="3">
        <f t="shared" si="1"/>
        <v>0</v>
      </c>
      <c r="G56" s="16">
        <f t="shared" si="2"/>
        <v>0</v>
      </c>
      <c r="H56" s="5"/>
      <c r="I56" s="3">
        <f t="shared" si="3"/>
        <v>0</v>
      </c>
      <c r="J56" s="16">
        <f t="shared" si="0"/>
        <v>0</v>
      </c>
      <c r="K56" s="6"/>
      <c r="L56" s="225"/>
      <c r="M56" s="235"/>
      <c r="N56" s="167"/>
      <c r="O56" s="85">
        <f t="shared" si="4"/>
        <v>0</v>
      </c>
      <c r="P56" s="167"/>
      <c r="Q56" s="213"/>
      <c r="R56" s="85">
        <f t="shared" si="5"/>
        <v>0</v>
      </c>
      <c r="S56" s="17"/>
      <c r="T56" s="237"/>
    </row>
    <row r="57" spans="1:20" ht="15" hidden="1" outlineLevel="2">
      <c r="A57" s="224">
        <v>2797.73036798269</v>
      </c>
      <c r="B57" s="66">
        <v>0</v>
      </c>
      <c r="C57" s="2">
        <v>25</v>
      </c>
      <c r="D57" s="245" t="s">
        <v>147</v>
      </c>
      <c r="E57" s="3">
        <v>4200</v>
      </c>
      <c r="F57" s="3">
        <f t="shared" si="1"/>
        <v>6748.633094623885</v>
      </c>
      <c r="G57" s="16">
        <f t="shared" si="2"/>
        <v>249.09727335880507</v>
      </c>
      <c r="H57" s="4"/>
      <c r="I57" s="3">
        <f t="shared" si="3"/>
        <v>0</v>
      </c>
      <c r="J57" s="16">
        <f t="shared" si="0"/>
        <v>0</v>
      </c>
      <c r="K57" s="6" t="s">
        <v>16</v>
      </c>
      <c r="L57" s="225" t="s">
        <v>17</v>
      </c>
      <c r="M57" s="235">
        <v>3900</v>
      </c>
      <c r="N57" s="167">
        <v>2961.75</v>
      </c>
      <c r="O57" s="85">
        <f t="shared" si="4"/>
        <v>1187.347273358805</v>
      </c>
      <c r="P57" s="167"/>
      <c r="Q57" s="213"/>
      <c r="R57" s="85">
        <f t="shared" si="5"/>
        <v>0</v>
      </c>
      <c r="S57" s="17" t="s">
        <v>9</v>
      </c>
      <c r="T57" s="237" t="s">
        <v>11</v>
      </c>
    </row>
    <row r="58" spans="1:20" ht="15" hidden="1" outlineLevel="2">
      <c r="A58" s="224">
        <v>0</v>
      </c>
      <c r="B58" s="66">
        <v>0</v>
      </c>
      <c r="C58" s="2"/>
      <c r="D58" s="245" t="s">
        <v>148</v>
      </c>
      <c r="E58" s="3"/>
      <c r="F58" s="3">
        <f t="shared" si="1"/>
        <v>0</v>
      </c>
      <c r="G58" s="16">
        <f t="shared" si="2"/>
        <v>0</v>
      </c>
      <c r="H58" s="4"/>
      <c r="I58" s="3">
        <f t="shared" si="3"/>
        <v>0</v>
      </c>
      <c r="J58" s="16">
        <f t="shared" si="0"/>
        <v>0</v>
      </c>
      <c r="K58" s="6"/>
      <c r="L58" s="225"/>
      <c r="M58" s="235"/>
      <c r="N58" s="167"/>
      <c r="O58" s="85">
        <f t="shared" si="4"/>
        <v>0</v>
      </c>
      <c r="P58" s="167"/>
      <c r="Q58" s="213"/>
      <c r="R58" s="85">
        <f t="shared" si="5"/>
        <v>0</v>
      </c>
      <c r="S58" s="17"/>
      <c r="T58" s="237"/>
    </row>
    <row r="59" spans="1:20" ht="15" hidden="1" outlineLevel="2">
      <c r="A59" s="224">
        <v>2557.9249078698876</v>
      </c>
      <c r="B59" s="66">
        <v>1884.927244862647</v>
      </c>
      <c r="C59" s="2">
        <v>26</v>
      </c>
      <c r="D59" s="245" t="s">
        <v>149</v>
      </c>
      <c r="E59" s="3">
        <v>3840</v>
      </c>
      <c r="F59" s="3">
        <f t="shared" si="1"/>
        <v>6170.1788293704085</v>
      </c>
      <c r="G59" s="16">
        <f t="shared" si="2"/>
        <v>227.74607849947915</v>
      </c>
      <c r="H59" s="4">
        <v>2880</v>
      </c>
      <c r="I59" s="3">
        <f t="shared" si="3"/>
        <v>4764.927244862647</v>
      </c>
      <c r="J59" s="16">
        <f t="shared" si="0"/>
        <v>0</v>
      </c>
      <c r="K59" s="6" t="s">
        <v>16</v>
      </c>
      <c r="L59" s="225" t="s">
        <v>17</v>
      </c>
      <c r="M59" s="235">
        <v>4800</v>
      </c>
      <c r="N59" s="167">
        <v>3566.4</v>
      </c>
      <c r="O59" s="85">
        <f t="shared" si="4"/>
        <v>1461.346078499479</v>
      </c>
      <c r="P59" s="167">
        <v>1440</v>
      </c>
      <c r="Q59" s="213">
        <v>1050.49</v>
      </c>
      <c r="R59" s="85">
        <f t="shared" si="5"/>
        <v>389.51</v>
      </c>
      <c r="S59" s="17" t="s">
        <v>9</v>
      </c>
      <c r="T59" s="237" t="s">
        <v>11</v>
      </c>
    </row>
    <row r="60" spans="1:20" ht="15.75" hidden="1" outlineLevel="2" thickBot="1">
      <c r="A60" s="227">
        <v>0</v>
      </c>
      <c r="B60" s="175">
        <v>0</v>
      </c>
      <c r="C60" s="118">
        <v>27</v>
      </c>
      <c r="D60" s="245" t="s">
        <v>150</v>
      </c>
      <c r="E60" s="23">
        <v>2400</v>
      </c>
      <c r="F60" s="23">
        <f t="shared" si="1"/>
        <v>2257.658700937826</v>
      </c>
      <c r="G60" s="208">
        <f t="shared" si="2"/>
        <v>142.34129906217413</v>
      </c>
      <c r="H60" s="24">
        <v>1800</v>
      </c>
      <c r="I60" s="23">
        <f t="shared" si="3"/>
        <v>1800</v>
      </c>
      <c r="J60" s="208">
        <f t="shared" si="0"/>
        <v>0</v>
      </c>
      <c r="K60" s="209" t="s">
        <v>16</v>
      </c>
      <c r="L60" s="228" t="s">
        <v>17</v>
      </c>
      <c r="M60" s="239">
        <v>3000</v>
      </c>
      <c r="N60" s="168">
        <v>2229</v>
      </c>
      <c r="O60" s="147">
        <f t="shared" si="4"/>
        <v>913.3412990621741</v>
      </c>
      <c r="P60" s="168">
        <v>900</v>
      </c>
      <c r="Q60" s="168">
        <v>656.55</v>
      </c>
      <c r="R60" s="147">
        <f t="shared" si="5"/>
        <v>243.45000000000005</v>
      </c>
      <c r="S60" s="210" t="s">
        <v>9</v>
      </c>
      <c r="T60" s="240" t="s">
        <v>11</v>
      </c>
    </row>
    <row r="61" spans="1:20" ht="15.75" outlineLevel="1" thickBot="1">
      <c r="A61" s="211">
        <f>SUM(A28:A60)</f>
        <v>92036.01000000001</v>
      </c>
      <c r="B61" s="211">
        <f>SUM(B28:B60)</f>
        <v>59574.5</v>
      </c>
      <c r="C61" s="25" t="s">
        <v>68</v>
      </c>
      <c r="D61" s="119"/>
      <c r="E61" s="67">
        <f>SUM(E30:E60)</f>
        <v>115160</v>
      </c>
      <c r="F61" s="68">
        <f>SUM(F30:F60)</f>
        <v>200365.99999999997</v>
      </c>
      <c r="G61" s="211">
        <f>SUM(G28:G60)</f>
        <v>6830.009999999991</v>
      </c>
      <c r="H61" s="124">
        <f>SUM(H30:H60)</f>
        <v>76920</v>
      </c>
      <c r="I61" s="125">
        <f>SUM(I30:I60)</f>
        <v>136494.50000000003</v>
      </c>
      <c r="J61" s="211">
        <f>SUM(J30:J60)</f>
        <v>0</v>
      </c>
      <c r="K61" s="199"/>
      <c r="L61" s="212"/>
      <c r="M61" s="205">
        <f aca="true" t="shared" si="6" ref="M61:R61">SUM(M30:M60)</f>
        <v>155686.38</v>
      </c>
      <c r="N61" s="206">
        <f t="shared" si="6"/>
        <v>115118</v>
      </c>
      <c r="O61" s="207">
        <f t="shared" si="6"/>
        <v>47398.389999999985</v>
      </c>
      <c r="P61" s="124">
        <f t="shared" si="6"/>
        <v>43445.28</v>
      </c>
      <c r="Q61" s="125">
        <f t="shared" si="6"/>
        <v>31693.5</v>
      </c>
      <c r="R61" s="207">
        <f t="shared" si="6"/>
        <v>11751.780000000002</v>
      </c>
      <c r="S61" s="199"/>
      <c r="T61" s="212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9" ht="15"/>
    <row r="140" ht="15"/>
    <row r="141" ht="15"/>
  </sheetData>
  <sheetProtection/>
  <mergeCells count="66">
    <mergeCell ref="K26:L26"/>
    <mergeCell ref="M26:N26"/>
    <mergeCell ref="P26:Q26"/>
    <mergeCell ref="S26:T26"/>
    <mergeCell ref="E28:F28"/>
    <mergeCell ref="H28:I28"/>
    <mergeCell ref="M28:N28"/>
    <mergeCell ref="P28:Q28"/>
    <mergeCell ref="P24:P25"/>
    <mergeCell ref="Q24:Q25"/>
    <mergeCell ref="A26:A27"/>
    <mergeCell ref="B26:B27"/>
    <mergeCell ref="C26:C27"/>
    <mergeCell ref="D26:D27"/>
    <mergeCell ref="E26:F26"/>
    <mergeCell ref="G26:G27"/>
    <mergeCell ref="H26:I26"/>
    <mergeCell ref="J26:J27"/>
    <mergeCell ref="E24:E25"/>
    <mergeCell ref="F24:F25"/>
    <mergeCell ref="H24:H25"/>
    <mergeCell ref="I24:I25"/>
    <mergeCell ref="M24:M25"/>
    <mergeCell ref="N24:N25"/>
    <mergeCell ref="E21:G21"/>
    <mergeCell ref="N21:P21"/>
    <mergeCell ref="E23:G23"/>
    <mergeCell ref="H23:J23"/>
    <mergeCell ref="M23:O23"/>
    <mergeCell ref="P23:R23"/>
    <mergeCell ref="P15:Q15"/>
    <mergeCell ref="R15:S15"/>
    <mergeCell ref="D20:D21"/>
    <mergeCell ref="E20:G20"/>
    <mergeCell ref="H20:H21"/>
    <mergeCell ref="I20:J21"/>
    <mergeCell ref="M20:M21"/>
    <mergeCell ref="N20:P20"/>
    <mergeCell ref="Q20:Q21"/>
    <mergeCell ref="R20:S21"/>
    <mergeCell ref="R10:S11"/>
    <mergeCell ref="E11:G11"/>
    <mergeCell ref="N11:P11"/>
    <mergeCell ref="C14:J14"/>
    <mergeCell ref="D15:D17"/>
    <mergeCell ref="E15:F15"/>
    <mergeCell ref="G15:H15"/>
    <mergeCell ref="I15:J15"/>
    <mergeCell ref="M15:M17"/>
    <mergeCell ref="N15:O15"/>
    <mergeCell ref="N5:O5"/>
    <mergeCell ref="P5:Q5"/>
    <mergeCell ref="R5:S5"/>
    <mergeCell ref="D10:D11"/>
    <mergeCell ref="E10:G10"/>
    <mergeCell ref="H10:H11"/>
    <mergeCell ref="I10:J11"/>
    <mergeCell ref="M10:M11"/>
    <mergeCell ref="N10:P10"/>
    <mergeCell ref="Q10:Q11"/>
    <mergeCell ref="C4:J4"/>
    <mergeCell ref="D5:D7"/>
    <mergeCell ref="E5:F5"/>
    <mergeCell ref="G5:H5"/>
    <mergeCell ref="I5:J5"/>
    <mergeCell ref="M5:M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8"/>
  <sheetViews>
    <sheetView tabSelected="1" zoomScale="90" zoomScaleNormal="90" zoomScalePageLayoutView="0" workbookViewId="0" topLeftCell="A1">
      <pane ySplit="8" topLeftCell="A20" activePane="bottomLeft" state="frozen"/>
      <selection pane="topLeft" activeCell="A1" sqref="A1"/>
      <selection pane="bottomLeft" activeCell="B2" sqref="B2"/>
    </sheetView>
  </sheetViews>
  <sheetFormatPr defaultColWidth="9.140625" defaultRowHeight="15" outlineLevelRow="1" outlineLevelCol="1"/>
  <cols>
    <col min="1" max="1" width="28.28125" style="14" customWidth="1"/>
    <col min="2" max="2" width="11.57421875" style="14" customWidth="1" outlineLevel="1"/>
    <col min="3" max="3" width="9.28125" style="14" customWidth="1" outlineLevel="1"/>
    <col min="4" max="4" width="10.7109375" style="14" customWidth="1"/>
    <col min="5" max="5" width="10.7109375" style="14" customWidth="1" outlineLevel="1"/>
    <col min="6" max="6" width="9.140625" style="14" customWidth="1" outlineLevel="1"/>
    <col min="7" max="7" width="10.7109375" style="14" customWidth="1"/>
    <col min="8" max="8" width="9.28125" style="14" hidden="1" customWidth="1" outlineLevel="1"/>
    <col min="9" max="9" width="10.28125" style="14" hidden="1" customWidth="1" outlineLevel="1"/>
    <col min="10" max="10" width="9.8515625" style="14" customWidth="1" collapsed="1"/>
    <col min="11" max="12" width="9.8515625" style="14" hidden="1" customWidth="1" outlineLevel="1"/>
    <col min="13" max="13" width="9.8515625" style="14" customWidth="1" collapsed="1"/>
    <col min="14" max="15" width="9.8515625" style="14" hidden="1" customWidth="1" outlineLevel="1"/>
    <col min="16" max="16" width="10.7109375" style="14" customWidth="1" collapsed="1"/>
    <col min="17" max="18" width="9.8515625" style="14" hidden="1" customWidth="1" outlineLevel="1"/>
    <col min="19" max="19" width="10.57421875" style="14" customWidth="1" collapsed="1"/>
    <col min="20" max="20" width="10.57421875" style="14" hidden="1" customWidth="1" outlineLevel="1"/>
    <col min="21" max="21" width="10.421875" style="14" hidden="1" customWidth="1" outlineLevel="1"/>
    <col min="22" max="22" width="10.28125" style="14" customWidth="1" collapsed="1"/>
    <col min="23" max="23" width="10.140625" style="14" hidden="1" customWidth="1" outlineLevel="1"/>
    <col min="24" max="24" width="9.57421875" style="14" hidden="1" customWidth="1" outlineLevel="1"/>
    <col min="25" max="25" width="10.140625" style="14" customWidth="1" collapsed="1"/>
    <col min="26" max="26" width="11.28125" style="14" hidden="1" customWidth="1" outlineLevel="1"/>
    <col min="27" max="27" width="10.421875" style="14" hidden="1" customWidth="1" outlineLevel="1"/>
    <col min="28" max="28" width="10.28125" style="14" customWidth="1" collapsed="1"/>
    <col min="29" max="30" width="10.421875" style="14" hidden="1" customWidth="1" outlineLevel="1"/>
    <col min="31" max="31" width="10.28125" style="14" customWidth="1" collapsed="1"/>
    <col min="32" max="32" width="11.28125" style="14" hidden="1" customWidth="1" outlineLevel="1"/>
    <col min="33" max="33" width="10.421875" style="14" hidden="1" customWidth="1" outlineLevel="1"/>
    <col min="34" max="34" width="10.28125" style="14" customWidth="1" collapsed="1"/>
    <col min="35" max="36" width="10.421875" style="14" hidden="1" customWidth="1" outlineLevel="1"/>
    <col min="37" max="37" width="10.28125" style="14" customWidth="1" collapsed="1"/>
    <col min="38" max="16384" width="9.140625" style="14" customWidth="1"/>
  </cols>
  <sheetData>
    <row r="1" spans="1:31" ht="15">
      <c r="A1" s="303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7" ht="15.75" collapsed="1" thickBot="1">
      <c r="A2" s="412" t="s">
        <v>160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</row>
    <row r="3" spans="1:37" ht="15.75" hidden="1" outlineLevel="1" thickBot="1">
      <c r="A3" s="366" t="s">
        <v>19</v>
      </c>
      <c r="B3" s="338" t="s">
        <v>26</v>
      </c>
      <c r="C3" s="339"/>
      <c r="D3" s="340"/>
      <c r="E3" s="338" t="s">
        <v>34</v>
      </c>
      <c r="F3" s="339"/>
      <c r="G3" s="340"/>
      <c r="H3" s="338" t="s">
        <v>26</v>
      </c>
      <c r="I3" s="339"/>
      <c r="J3" s="340"/>
      <c r="K3" s="338" t="s">
        <v>34</v>
      </c>
      <c r="L3" s="339"/>
      <c r="M3" s="340"/>
      <c r="N3" s="338" t="s">
        <v>26</v>
      </c>
      <c r="O3" s="339"/>
      <c r="P3" s="340"/>
      <c r="Q3" s="338" t="s">
        <v>34</v>
      </c>
      <c r="R3" s="339"/>
      <c r="S3" s="340"/>
      <c r="T3" s="338" t="s">
        <v>26</v>
      </c>
      <c r="U3" s="339"/>
      <c r="V3" s="340"/>
      <c r="W3" s="338" t="s">
        <v>34</v>
      </c>
      <c r="X3" s="339"/>
      <c r="Y3" s="340"/>
      <c r="Z3" s="338" t="s">
        <v>26</v>
      </c>
      <c r="AA3" s="339"/>
      <c r="AB3" s="340"/>
      <c r="AC3" s="338" t="s">
        <v>34</v>
      </c>
      <c r="AD3" s="339"/>
      <c r="AE3" s="340"/>
      <c r="AF3" s="338" t="s">
        <v>26</v>
      </c>
      <c r="AG3" s="339"/>
      <c r="AH3" s="340"/>
      <c r="AI3" s="338" t="s">
        <v>34</v>
      </c>
      <c r="AJ3" s="339"/>
      <c r="AK3" s="340"/>
    </row>
    <row r="4" spans="1:37" ht="15.75" hidden="1" outlineLevel="1" thickBot="1">
      <c r="A4" s="367"/>
      <c r="B4" s="341" t="s">
        <v>81</v>
      </c>
      <c r="C4" s="349" t="s">
        <v>80</v>
      </c>
      <c r="D4" s="191" t="s">
        <v>83</v>
      </c>
      <c r="E4" s="341" t="s">
        <v>81</v>
      </c>
      <c r="F4" s="369" t="s">
        <v>80</v>
      </c>
      <c r="G4" s="192" t="s">
        <v>83</v>
      </c>
      <c r="H4" s="341" t="s">
        <v>81</v>
      </c>
      <c r="I4" s="349" t="s">
        <v>80</v>
      </c>
      <c r="J4" s="191" t="s">
        <v>83</v>
      </c>
      <c r="K4" s="341" t="s">
        <v>81</v>
      </c>
      <c r="L4" s="369" t="s">
        <v>80</v>
      </c>
      <c r="M4" s="192" t="s">
        <v>83</v>
      </c>
      <c r="N4" s="341" t="s">
        <v>81</v>
      </c>
      <c r="O4" s="349" t="s">
        <v>80</v>
      </c>
      <c r="P4" s="191" t="s">
        <v>83</v>
      </c>
      <c r="Q4" s="341" t="s">
        <v>81</v>
      </c>
      <c r="R4" s="369" t="s">
        <v>80</v>
      </c>
      <c r="S4" s="192" t="s">
        <v>83</v>
      </c>
      <c r="T4" s="341" t="s">
        <v>81</v>
      </c>
      <c r="U4" s="349" t="s">
        <v>80</v>
      </c>
      <c r="V4" s="191" t="s">
        <v>83</v>
      </c>
      <c r="W4" s="341" t="s">
        <v>81</v>
      </c>
      <c r="X4" s="369" t="s">
        <v>80</v>
      </c>
      <c r="Y4" s="192" t="s">
        <v>83</v>
      </c>
      <c r="Z4" s="341" t="s">
        <v>81</v>
      </c>
      <c r="AA4" s="349" t="s">
        <v>80</v>
      </c>
      <c r="AB4" s="191" t="s">
        <v>83</v>
      </c>
      <c r="AC4" s="341" t="s">
        <v>81</v>
      </c>
      <c r="AD4" s="369" t="s">
        <v>80</v>
      </c>
      <c r="AE4" s="192" t="s">
        <v>83</v>
      </c>
      <c r="AF4" s="341" t="s">
        <v>81</v>
      </c>
      <c r="AG4" s="349" t="s">
        <v>80</v>
      </c>
      <c r="AH4" s="191" t="s">
        <v>83</v>
      </c>
      <c r="AI4" s="341" t="s">
        <v>81</v>
      </c>
      <c r="AJ4" s="369" t="s">
        <v>80</v>
      </c>
      <c r="AK4" s="192" t="s">
        <v>83</v>
      </c>
    </row>
    <row r="5" spans="1:37" ht="15.75" hidden="1" outlineLevel="1" thickBot="1">
      <c r="A5" s="368"/>
      <c r="B5" s="342"/>
      <c r="C5" s="350"/>
      <c r="D5" s="189" t="s">
        <v>79</v>
      </c>
      <c r="E5" s="342"/>
      <c r="F5" s="370"/>
      <c r="G5" s="193" t="s">
        <v>79</v>
      </c>
      <c r="H5" s="342"/>
      <c r="I5" s="350"/>
      <c r="J5" s="189" t="s">
        <v>79</v>
      </c>
      <c r="K5" s="342"/>
      <c r="L5" s="370"/>
      <c r="M5" s="193" t="s">
        <v>79</v>
      </c>
      <c r="N5" s="342"/>
      <c r="O5" s="350"/>
      <c r="P5" s="189" t="s">
        <v>79</v>
      </c>
      <c r="Q5" s="342"/>
      <c r="R5" s="370"/>
      <c r="S5" s="193" t="s">
        <v>79</v>
      </c>
      <c r="T5" s="342"/>
      <c r="U5" s="350"/>
      <c r="V5" s="189" t="s">
        <v>79</v>
      </c>
      <c r="W5" s="342"/>
      <c r="X5" s="370"/>
      <c r="Y5" s="193" t="s">
        <v>79</v>
      </c>
      <c r="Z5" s="342"/>
      <c r="AA5" s="350"/>
      <c r="AB5" s="189" t="s">
        <v>79</v>
      </c>
      <c r="AC5" s="342"/>
      <c r="AD5" s="370"/>
      <c r="AE5" s="193" t="s">
        <v>79</v>
      </c>
      <c r="AF5" s="342"/>
      <c r="AG5" s="350"/>
      <c r="AH5" s="189" t="s">
        <v>79</v>
      </c>
      <c r="AI5" s="342"/>
      <c r="AJ5" s="370"/>
      <c r="AK5" s="193" t="s">
        <v>79</v>
      </c>
    </row>
    <row r="6" spans="1:37" ht="15.75" thickBot="1">
      <c r="A6" s="244" t="s">
        <v>15</v>
      </c>
      <c r="B6" s="371" t="s">
        <v>113</v>
      </c>
      <c r="C6" s="372"/>
      <c r="D6" s="372"/>
      <c r="E6" s="372"/>
      <c r="F6" s="372"/>
      <c r="G6" s="373"/>
      <c r="H6" s="371" t="s">
        <v>114</v>
      </c>
      <c r="I6" s="372"/>
      <c r="J6" s="372"/>
      <c r="K6" s="372"/>
      <c r="L6" s="372"/>
      <c r="M6" s="373"/>
      <c r="N6" s="371" t="s">
        <v>115</v>
      </c>
      <c r="O6" s="372"/>
      <c r="P6" s="372"/>
      <c r="Q6" s="372"/>
      <c r="R6" s="372"/>
      <c r="S6" s="373"/>
      <c r="T6" s="371" t="s">
        <v>116</v>
      </c>
      <c r="U6" s="372"/>
      <c r="V6" s="372"/>
      <c r="W6" s="372"/>
      <c r="X6" s="372"/>
      <c r="Y6" s="373"/>
      <c r="Z6" s="371" t="s">
        <v>117</v>
      </c>
      <c r="AA6" s="372"/>
      <c r="AB6" s="372"/>
      <c r="AC6" s="372"/>
      <c r="AD6" s="372"/>
      <c r="AE6" s="373"/>
      <c r="AF6" s="374" t="s">
        <v>118</v>
      </c>
      <c r="AG6" s="375"/>
      <c r="AH6" s="375"/>
      <c r="AI6" s="375"/>
      <c r="AJ6" s="375"/>
      <c r="AK6" s="376"/>
    </row>
    <row r="7" spans="1:37" ht="33.75" customHeight="1" outlineLevel="1">
      <c r="A7" s="377" t="s">
        <v>36</v>
      </c>
      <c r="B7" s="354" t="s">
        <v>1</v>
      </c>
      <c r="C7" s="354"/>
      <c r="D7" s="379" t="s">
        <v>119</v>
      </c>
      <c r="E7" s="381" t="s">
        <v>2</v>
      </c>
      <c r="F7" s="382"/>
      <c r="G7" s="379" t="s">
        <v>119</v>
      </c>
      <c r="H7" s="354" t="s">
        <v>1</v>
      </c>
      <c r="I7" s="354"/>
      <c r="J7" s="379" t="s">
        <v>119</v>
      </c>
      <c r="K7" s="381" t="s">
        <v>2</v>
      </c>
      <c r="L7" s="382"/>
      <c r="M7" s="379" t="s">
        <v>119</v>
      </c>
      <c r="N7" s="354" t="s">
        <v>1</v>
      </c>
      <c r="O7" s="354"/>
      <c r="P7" s="379" t="s">
        <v>119</v>
      </c>
      <c r="Q7" s="381" t="s">
        <v>2</v>
      </c>
      <c r="R7" s="382"/>
      <c r="S7" s="379" t="s">
        <v>119</v>
      </c>
      <c r="T7" s="354" t="s">
        <v>1</v>
      </c>
      <c r="U7" s="354"/>
      <c r="V7" s="379" t="s">
        <v>119</v>
      </c>
      <c r="W7" s="381" t="s">
        <v>2</v>
      </c>
      <c r="X7" s="382"/>
      <c r="Y7" s="379" t="s">
        <v>119</v>
      </c>
      <c r="Z7" s="354" t="s">
        <v>1</v>
      </c>
      <c r="AA7" s="354"/>
      <c r="AB7" s="379" t="s">
        <v>119</v>
      </c>
      <c r="AC7" s="381" t="s">
        <v>2</v>
      </c>
      <c r="AD7" s="382"/>
      <c r="AE7" s="379" t="s">
        <v>119</v>
      </c>
      <c r="AF7" s="354" t="s">
        <v>1</v>
      </c>
      <c r="AG7" s="354"/>
      <c r="AH7" s="379" t="s">
        <v>119</v>
      </c>
      <c r="AI7" s="381" t="s">
        <v>2</v>
      </c>
      <c r="AJ7" s="382"/>
      <c r="AK7" s="379" t="s">
        <v>119</v>
      </c>
    </row>
    <row r="8" spans="1:37" ht="15.75" collapsed="1" thickBot="1">
      <c r="A8" s="378"/>
      <c r="B8" s="7" t="s">
        <v>4</v>
      </c>
      <c r="C8" s="7" t="s">
        <v>5</v>
      </c>
      <c r="D8" s="380"/>
      <c r="E8" s="27" t="s">
        <v>4</v>
      </c>
      <c r="F8" s="27" t="s">
        <v>5</v>
      </c>
      <c r="G8" s="380"/>
      <c r="H8" s="7" t="s">
        <v>4</v>
      </c>
      <c r="I8" s="7" t="s">
        <v>5</v>
      </c>
      <c r="J8" s="380"/>
      <c r="K8" s="27" t="s">
        <v>4</v>
      </c>
      <c r="L8" s="27" t="s">
        <v>5</v>
      </c>
      <c r="M8" s="380"/>
      <c r="N8" s="7" t="s">
        <v>4</v>
      </c>
      <c r="O8" s="7" t="s">
        <v>5</v>
      </c>
      <c r="P8" s="380"/>
      <c r="Q8" s="27" t="s">
        <v>4</v>
      </c>
      <c r="R8" s="27" t="s">
        <v>5</v>
      </c>
      <c r="S8" s="380"/>
      <c r="T8" s="7" t="s">
        <v>4</v>
      </c>
      <c r="U8" s="7" t="s">
        <v>5</v>
      </c>
      <c r="V8" s="380"/>
      <c r="W8" s="27" t="s">
        <v>4</v>
      </c>
      <c r="X8" s="27" t="s">
        <v>5</v>
      </c>
      <c r="Y8" s="380"/>
      <c r="Z8" s="7" t="s">
        <v>4</v>
      </c>
      <c r="AA8" s="7" t="s">
        <v>5</v>
      </c>
      <c r="AB8" s="380"/>
      <c r="AC8" s="27" t="s">
        <v>4</v>
      </c>
      <c r="AD8" s="27" t="s">
        <v>5</v>
      </c>
      <c r="AE8" s="380"/>
      <c r="AF8" s="7" t="s">
        <v>4</v>
      </c>
      <c r="AG8" s="7" t="s">
        <v>5</v>
      </c>
      <c r="AH8" s="380"/>
      <c r="AI8" s="27" t="s">
        <v>4</v>
      </c>
      <c r="AJ8" s="27" t="s">
        <v>5</v>
      </c>
      <c r="AK8" s="380"/>
    </row>
    <row r="9" spans="1:37" ht="15" hidden="1" outlineLevel="1">
      <c r="A9" s="245" t="s">
        <v>120</v>
      </c>
      <c r="B9" s="246">
        <v>4200</v>
      </c>
      <c r="C9" s="246">
        <f>B9*$B$43</f>
        <v>1402.2696320173102</v>
      </c>
      <c r="D9" s="66">
        <f>B9-C9</f>
        <v>2797.73036798269</v>
      </c>
      <c r="E9" s="246"/>
      <c r="F9" s="246">
        <f>E9*$E$43</f>
        <v>0</v>
      </c>
      <c r="G9" s="66">
        <f>E9-F9</f>
        <v>0</v>
      </c>
      <c r="H9" s="247">
        <v>4200</v>
      </c>
      <c r="I9" s="247">
        <f>H9*$H$43+D9</f>
        <v>6748.633094623885</v>
      </c>
      <c r="J9" s="66">
        <f>H9-I9+D9</f>
        <v>249.09727335880507</v>
      </c>
      <c r="K9" s="247"/>
      <c r="L9" s="247">
        <f>K9*$K$43+G9</f>
        <v>0</v>
      </c>
      <c r="M9" s="66">
        <f>K9-L9+G9</f>
        <v>0</v>
      </c>
      <c r="N9" s="247">
        <v>3068.78</v>
      </c>
      <c r="O9" s="247">
        <f aca="true" t="shared" si="0" ref="O9:O39">N9*$N$43+J9</f>
        <v>2383.593675370336</v>
      </c>
      <c r="P9" s="66">
        <f aca="true" t="shared" si="1" ref="P9:P39">N9-O9+J9</f>
        <v>934.2835979884694</v>
      </c>
      <c r="Q9" s="247"/>
      <c r="R9" s="247">
        <f aca="true" t="shared" si="2" ref="R9:R39">Q9*$Q$43+M9</f>
        <v>0</v>
      </c>
      <c r="S9" s="66">
        <f aca="true" t="shared" si="3" ref="S9:S39">Q9-R9+M9</f>
        <v>0</v>
      </c>
      <c r="T9" s="247"/>
      <c r="U9" s="247">
        <f aca="true" t="shared" si="4" ref="U9:U39">T9*$T$43+P9</f>
        <v>934.2835979884694</v>
      </c>
      <c r="V9" s="66">
        <f aca="true" t="shared" si="5" ref="V9:V39">P9+T9-U9</f>
        <v>0</v>
      </c>
      <c r="W9" s="247"/>
      <c r="X9" s="247">
        <f aca="true" t="shared" si="6" ref="X9:X39">W9*$W$43+S9</f>
        <v>0</v>
      </c>
      <c r="Y9" s="66">
        <f aca="true" t="shared" si="7" ref="Y9:Y39">S9+W9-X9</f>
        <v>0</v>
      </c>
      <c r="Z9" s="247"/>
      <c r="AA9" s="247">
        <f aca="true" t="shared" si="8" ref="AA9:AA39">Z9*$Z$43+V9</f>
        <v>0</v>
      </c>
      <c r="AB9" s="66">
        <f aca="true" t="shared" si="9" ref="AB9:AB39">V9+Z9-AA9</f>
        <v>0</v>
      </c>
      <c r="AC9" s="247"/>
      <c r="AD9" s="247">
        <f aca="true" t="shared" si="10" ref="AD9:AD39">AC9*$AC$43+Y9</f>
        <v>0</v>
      </c>
      <c r="AE9" s="66">
        <f aca="true" t="shared" si="11" ref="AE9:AE39">Y9+AC9-AD9</f>
        <v>0</v>
      </c>
      <c r="AF9" s="247"/>
      <c r="AG9" s="247">
        <f>AF9*$AF$43+AB9</f>
        <v>0</v>
      </c>
      <c r="AH9" s="66">
        <f>AB9+AF9-AG9</f>
        <v>0</v>
      </c>
      <c r="AI9" s="247"/>
      <c r="AJ9" s="247">
        <f>AI9*$AI$43+AE9</f>
        <v>0</v>
      </c>
      <c r="AK9" s="66">
        <f>AE9+AI9-AJ9</f>
        <v>0</v>
      </c>
    </row>
    <row r="10" spans="1:37" ht="15" hidden="1" outlineLevel="1">
      <c r="A10" s="245" t="s">
        <v>121</v>
      </c>
      <c r="B10" s="246">
        <v>4200</v>
      </c>
      <c r="C10" s="246">
        <f aca="true" t="shared" si="12" ref="C10:C39">B10*$B$43</f>
        <v>1402.2696320173102</v>
      </c>
      <c r="D10" s="66">
        <f aca="true" t="shared" si="13" ref="D10:D39">B10-C10</f>
        <v>2797.73036798269</v>
      </c>
      <c r="E10" s="246"/>
      <c r="F10" s="246">
        <f aca="true" t="shared" si="14" ref="F10:F39">E10*$E$43</f>
        <v>0</v>
      </c>
      <c r="G10" s="66">
        <f>E10-F10</f>
        <v>0</v>
      </c>
      <c r="H10" s="247"/>
      <c r="I10" s="247">
        <f aca="true" t="shared" si="15" ref="I10:I39">H10*$H$43+D10</f>
        <v>2797.73036798269</v>
      </c>
      <c r="J10" s="66">
        <f aca="true" t="shared" si="16" ref="J10:J39">H10-I10+D10</f>
        <v>0</v>
      </c>
      <c r="K10" s="247"/>
      <c r="L10" s="247">
        <f aca="true" t="shared" si="17" ref="L10:L39">K10*$K$43+G10</f>
        <v>0</v>
      </c>
      <c r="M10" s="66">
        <f aca="true" t="shared" si="18" ref="M10:M39">K10-L10+G10</f>
        <v>0</v>
      </c>
      <c r="N10" s="247"/>
      <c r="O10" s="247">
        <f t="shared" si="0"/>
        <v>0</v>
      </c>
      <c r="P10" s="66">
        <f t="shared" si="1"/>
        <v>0</v>
      </c>
      <c r="Q10" s="247"/>
      <c r="R10" s="247">
        <f t="shared" si="2"/>
        <v>0</v>
      </c>
      <c r="S10" s="66">
        <f t="shared" si="3"/>
        <v>0</v>
      </c>
      <c r="T10" s="247"/>
      <c r="U10" s="247">
        <f t="shared" si="4"/>
        <v>0</v>
      </c>
      <c r="V10" s="66">
        <f t="shared" si="5"/>
        <v>0</v>
      </c>
      <c r="W10" s="247"/>
      <c r="X10" s="247">
        <f t="shared" si="6"/>
        <v>0</v>
      </c>
      <c r="Y10" s="66">
        <f t="shared" si="7"/>
        <v>0</v>
      </c>
      <c r="Z10" s="247"/>
      <c r="AA10" s="247">
        <f t="shared" si="8"/>
        <v>0</v>
      </c>
      <c r="AB10" s="66">
        <f t="shared" si="9"/>
        <v>0</v>
      </c>
      <c r="AC10" s="247"/>
      <c r="AD10" s="247">
        <f t="shared" si="10"/>
        <v>0</v>
      </c>
      <c r="AE10" s="66">
        <f t="shared" si="11"/>
        <v>0</v>
      </c>
      <c r="AF10" s="247"/>
      <c r="AG10" s="247">
        <f aca="true" t="shared" si="19" ref="AG10:AG39">AF10*$AF$43+AB10</f>
        <v>0</v>
      </c>
      <c r="AH10" s="66">
        <f aca="true" t="shared" si="20" ref="AH10:AH39">AB10+AF10-AG10</f>
        <v>0</v>
      </c>
      <c r="AI10" s="247"/>
      <c r="AJ10" s="247">
        <f aca="true" t="shared" si="21" ref="AJ10:AJ39">AI10*$AI$43+AE10</f>
        <v>0</v>
      </c>
      <c r="AK10" s="66">
        <f aca="true" t="shared" si="22" ref="AK10:AK39">AE10+AI10-AJ10</f>
        <v>0</v>
      </c>
    </row>
    <row r="11" spans="1:37" ht="15" hidden="1" outlineLevel="1">
      <c r="A11" s="245" t="s">
        <v>122</v>
      </c>
      <c r="B11" s="246"/>
      <c r="C11" s="246">
        <f t="shared" si="12"/>
        <v>0</v>
      </c>
      <c r="D11" s="66">
        <f t="shared" si="13"/>
        <v>0</v>
      </c>
      <c r="E11" s="246"/>
      <c r="F11" s="246">
        <f t="shared" si="14"/>
        <v>0</v>
      </c>
      <c r="G11" s="66">
        <f aca="true" t="shared" si="23" ref="G11:G39">E11-F11</f>
        <v>0</v>
      </c>
      <c r="H11" s="247">
        <v>2000</v>
      </c>
      <c r="I11" s="247">
        <f t="shared" si="15"/>
        <v>1881.3822507815212</v>
      </c>
      <c r="J11" s="66">
        <f t="shared" si="16"/>
        <v>118.61774921847882</v>
      </c>
      <c r="K11" s="247">
        <v>1500</v>
      </c>
      <c r="L11" s="247">
        <f t="shared" si="17"/>
        <v>1500</v>
      </c>
      <c r="M11" s="66">
        <f t="shared" si="18"/>
        <v>0</v>
      </c>
      <c r="N11" s="247">
        <v>3000</v>
      </c>
      <c r="O11" s="247">
        <f t="shared" si="0"/>
        <v>2205.2740771515964</v>
      </c>
      <c r="P11" s="66">
        <f t="shared" si="1"/>
        <v>913.3436720668824</v>
      </c>
      <c r="Q11" s="247">
        <v>900</v>
      </c>
      <c r="R11" s="247">
        <f t="shared" si="2"/>
        <v>656.5534852117422</v>
      </c>
      <c r="S11" s="66">
        <f t="shared" si="3"/>
        <v>243.4465147882578</v>
      </c>
      <c r="T11" s="247">
        <v>3000</v>
      </c>
      <c r="U11" s="247">
        <f t="shared" si="4"/>
        <v>2932.676569104722</v>
      </c>
      <c r="V11" s="66">
        <f t="shared" si="5"/>
        <v>980.6671029621602</v>
      </c>
      <c r="W11" s="247">
        <v>900</v>
      </c>
      <c r="X11" s="247">
        <f t="shared" si="6"/>
        <v>849.826289876755</v>
      </c>
      <c r="Y11" s="66">
        <f t="shared" si="7"/>
        <v>293.6202249115029</v>
      </c>
      <c r="Z11" s="247">
        <v>3000</v>
      </c>
      <c r="AA11" s="247">
        <f t="shared" si="8"/>
        <v>2961.608288875571</v>
      </c>
      <c r="AB11" s="66">
        <f t="shared" si="9"/>
        <v>1019.0588140865893</v>
      </c>
      <c r="AC11" s="247">
        <v>900</v>
      </c>
      <c r="AD11" s="247">
        <f t="shared" si="10"/>
        <v>887.3590864013331</v>
      </c>
      <c r="AE11" s="66">
        <f t="shared" si="11"/>
        <v>306.26113851016976</v>
      </c>
      <c r="AF11" s="247">
        <v>3000</v>
      </c>
      <c r="AG11" s="247">
        <f t="shared" si="19"/>
        <v>3158.202283789388</v>
      </c>
      <c r="AH11" s="66">
        <f t="shared" si="20"/>
        <v>860.8565302972015</v>
      </c>
      <c r="AI11" s="247">
        <v>900</v>
      </c>
      <c r="AJ11" s="247">
        <f t="shared" si="21"/>
        <v>966.6614927536032</v>
      </c>
      <c r="AK11" s="66">
        <f t="shared" si="22"/>
        <v>239.5996457565666</v>
      </c>
    </row>
    <row r="12" spans="1:37" ht="15" hidden="1" outlineLevel="1">
      <c r="A12" s="245" t="s">
        <v>123</v>
      </c>
      <c r="B12" s="246">
        <v>2400</v>
      </c>
      <c r="C12" s="246">
        <f t="shared" si="12"/>
        <v>801.2969325813201</v>
      </c>
      <c r="D12" s="66">
        <f t="shared" si="13"/>
        <v>1598.70306741868</v>
      </c>
      <c r="E12" s="246">
        <v>1800</v>
      </c>
      <c r="F12" s="246">
        <f t="shared" si="14"/>
        <v>621.9204719608457</v>
      </c>
      <c r="G12" s="66">
        <f t="shared" si="23"/>
        <v>1178.0795280391544</v>
      </c>
      <c r="H12" s="247">
        <v>2400</v>
      </c>
      <c r="I12" s="247">
        <f t="shared" si="15"/>
        <v>3856.3617683565053</v>
      </c>
      <c r="J12" s="66">
        <f t="shared" si="16"/>
        <v>142.34129906217458</v>
      </c>
      <c r="K12" s="247">
        <v>1800</v>
      </c>
      <c r="L12" s="247">
        <f t="shared" si="17"/>
        <v>2978.0795280391544</v>
      </c>
      <c r="M12" s="66">
        <f t="shared" si="18"/>
        <v>0</v>
      </c>
      <c r="N12" s="247">
        <v>3598.6</v>
      </c>
      <c r="O12" s="247">
        <f t="shared" si="0"/>
        <v>2645.35511962888</v>
      </c>
      <c r="P12" s="66">
        <f t="shared" si="1"/>
        <v>1095.5861794332945</v>
      </c>
      <c r="Q12" s="247">
        <v>1079.58</v>
      </c>
      <c r="R12" s="247">
        <f t="shared" si="2"/>
        <v>787.5577906276585</v>
      </c>
      <c r="S12" s="66">
        <f t="shared" si="3"/>
        <v>292.0222093723414</v>
      </c>
      <c r="T12" s="247"/>
      <c r="U12" s="247">
        <f t="shared" si="4"/>
        <v>1095.5861794332945</v>
      </c>
      <c r="V12" s="66">
        <f t="shared" si="5"/>
        <v>0</v>
      </c>
      <c r="W12" s="247"/>
      <c r="X12" s="247">
        <f t="shared" si="6"/>
        <v>292.0222093723414</v>
      </c>
      <c r="Y12" s="66">
        <f t="shared" si="7"/>
        <v>0</v>
      </c>
      <c r="Z12" s="247"/>
      <c r="AA12" s="247">
        <f t="shared" si="8"/>
        <v>0</v>
      </c>
      <c r="AB12" s="66">
        <f t="shared" si="9"/>
        <v>0</v>
      </c>
      <c r="AC12" s="247"/>
      <c r="AD12" s="247">
        <f t="shared" si="10"/>
        <v>0</v>
      </c>
      <c r="AE12" s="66">
        <f t="shared" si="11"/>
        <v>0</v>
      </c>
      <c r="AF12" s="247"/>
      <c r="AG12" s="247">
        <f t="shared" si="19"/>
        <v>0</v>
      </c>
      <c r="AH12" s="66">
        <f t="shared" si="20"/>
        <v>0</v>
      </c>
      <c r="AI12" s="247"/>
      <c r="AJ12" s="247">
        <f t="shared" si="21"/>
        <v>0</v>
      </c>
      <c r="AK12" s="66">
        <f t="shared" si="22"/>
        <v>0</v>
      </c>
    </row>
    <row r="13" spans="1:37" ht="15" hidden="1" outlineLevel="1">
      <c r="A13" s="245" t="s">
        <v>124</v>
      </c>
      <c r="B13" s="246">
        <v>14400</v>
      </c>
      <c r="C13" s="246">
        <f t="shared" si="12"/>
        <v>4807.781595487921</v>
      </c>
      <c r="D13" s="66">
        <f t="shared" si="13"/>
        <v>9592.21840451208</v>
      </c>
      <c r="E13" s="246">
        <v>10800</v>
      </c>
      <c r="F13" s="246">
        <f t="shared" si="14"/>
        <v>3731.522831765074</v>
      </c>
      <c r="G13" s="66">
        <f t="shared" si="23"/>
        <v>7068.477168234926</v>
      </c>
      <c r="H13" s="247">
        <v>14400</v>
      </c>
      <c r="I13" s="247">
        <f t="shared" si="15"/>
        <v>23138.17061013903</v>
      </c>
      <c r="J13" s="66">
        <f t="shared" si="16"/>
        <v>854.0477943730493</v>
      </c>
      <c r="K13" s="247">
        <v>10800</v>
      </c>
      <c r="L13" s="247">
        <f t="shared" si="17"/>
        <v>17868.477168234924</v>
      </c>
      <c r="M13" s="66">
        <f t="shared" si="18"/>
        <v>0</v>
      </c>
      <c r="N13" s="247">
        <v>9000</v>
      </c>
      <c r="O13" s="247">
        <f t="shared" si="0"/>
        <v>7114.016778172402</v>
      </c>
      <c r="P13" s="66">
        <f t="shared" si="1"/>
        <v>2740.031016200647</v>
      </c>
      <c r="Q13" s="247">
        <v>2700</v>
      </c>
      <c r="R13" s="247">
        <f t="shared" si="2"/>
        <v>1969.6604556352268</v>
      </c>
      <c r="S13" s="66">
        <f t="shared" si="3"/>
        <v>730.3395443647732</v>
      </c>
      <c r="T13" s="247">
        <v>9000</v>
      </c>
      <c r="U13" s="247">
        <f t="shared" si="4"/>
        <v>8798.029707314166</v>
      </c>
      <c r="V13" s="66">
        <f t="shared" si="5"/>
        <v>2942.00130888648</v>
      </c>
      <c r="W13" s="247">
        <v>2700</v>
      </c>
      <c r="X13" s="247">
        <f t="shared" si="6"/>
        <v>2549.478869630265</v>
      </c>
      <c r="Y13" s="66">
        <f t="shared" si="7"/>
        <v>880.8606747345084</v>
      </c>
      <c r="Z13" s="247">
        <v>9000</v>
      </c>
      <c r="AA13" s="247">
        <f t="shared" si="8"/>
        <v>8884.82486662671</v>
      </c>
      <c r="AB13" s="66">
        <f t="shared" si="9"/>
        <v>3057.17644225977</v>
      </c>
      <c r="AC13" s="247">
        <v>2700</v>
      </c>
      <c r="AD13" s="247">
        <f t="shared" si="10"/>
        <v>2662.0772592039993</v>
      </c>
      <c r="AE13" s="66">
        <f t="shared" si="11"/>
        <v>918.783415530509</v>
      </c>
      <c r="AF13" s="247">
        <v>9000</v>
      </c>
      <c r="AG13" s="247">
        <f t="shared" si="19"/>
        <v>9474.606851368166</v>
      </c>
      <c r="AH13" s="66">
        <f t="shared" si="20"/>
        <v>2582.569590891604</v>
      </c>
      <c r="AI13" s="247">
        <v>2700</v>
      </c>
      <c r="AJ13" s="247">
        <f t="shared" si="21"/>
        <v>2899.984478260809</v>
      </c>
      <c r="AK13" s="66">
        <f t="shared" si="22"/>
        <v>718.7989372697002</v>
      </c>
    </row>
    <row r="14" spans="1:37" ht="15" hidden="1" outlineLevel="1">
      <c r="A14" s="245" t="s">
        <v>125</v>
      </c>
      <c r="B14" s="246"/>
      <c r="C14" s="246">
        <f t="shared" si="12"/>
        <v>0</v>
      </c>
      <c r="D14" s="66">
        <f t="shared" si="13"/>
        <v>0</v>
      </c>
      <c r="E14" s="246"/>
      <c r="F14" s="246">
        <f t="shared" si="14"/>
        <v>0</v>
      </c>
      <c r="G14" s="66">
        <f t="shared" si="23"/>
        <v>0</v>
      </c>
      <c r="H14" s="247">
        <v>3200</v>
      </c>
      <c r="I14" s="247">
        <f t="shared" si="15"/>
        <v>3010.211601250434</v>
      </c>
      <c r="J14" s="66">
        <f t="shared" si="16"/>
        <v>189.7883987495661</v>
      </c>
      <c r="K14" s="247">
        <v>2400</v>
      </c>
      <c r="L14" s="247">
        <f t="shared" si="17"/>
        <v>2400</v>
      </c>
      <c r="M14" s="66">
        <f t="shared" si="18"/>
        <v>0</v>
      </c>
      <c r="N14" s="247">
        <v>4800</v>
      </c>
      <c r="O14" s="247">
        <f t="shared" si="0"/>
        <v>3528.438523442554</v>
      </c>
      <c r="P14" s="66">
        <f t="shared" si="1"/>
        <v>1461.349875307012</v>
      </c>
      <c r="Q14" s="247">
        <v>1440</v>
      </c>
      <c r="R14" s="247">
        <f t="shared" si="2"/>
        <v>1050.4855763387875</v>
      </c>
      <c r="S14" s="66">
        <f t="shared" si="3"/>
        <v>389.5144236612125</v>
      </c>
      <c r="T14" s="247">
        <v>4800</v>
      </c>
      <c r="U14" s="247">
        <f t="shared" si="4"/>
        <v>4692.2825105675565</v>
      </c>
      <c r="V14" s="66">
        <f t="shared" si="5"/>
        <v>1569.067364739456</v>
      </c>
      <c r="W14" s="247">
        <v>1440</v>
      </c>
      <c r="X14" s="247">
        <f t="shared" si="6"/>
        <v>1359.7220638028082</v>
      </c>
      <c r="Y14" s="66">
        <f t="shared" si="7"/>
        <v>469.7923598584043</v>
      </c>
      <c r="Z14" s="247">
        <v>4800</v>
      </c>
      <c r="AA14" s="247">
        <f t="shared" si="8"/>
        <v>4738.573262200913</v>
      </c>
      <c r="AB14" s="66">
        <f t="shared" si="9"/>
        <v>1630.4941025385433</v>
      </c>
      <c r="AC14" s="247">
        <v>1440</v>
      </c>
      <c r="AD14" s="247">
        <f t="shared" si="10"/>
        <v>1419.7745382421326</v>
      </c>
      <c r="AE14" s="66">
        <f t="shared" si="11"/>
        <v>490.0178216162717</v>
      </c>
      <c r="AF14" s="247">
        <v>4800</v>
      </c>
      <c r="AG14" s="247">
        <f t="shared" si="19"/>
        <v>5053.123654063022</v>
      </c>
      <c r="AH14" s="66">
        <f t="shared" si="20"/>
        <v>1377.3704484755217</v>
      </c>
      <c r="AI14" s="247">
        <v>1440</v>
      </c>
      <c r="AJ14" s="247">
        <f t="shared" si="21"/>
        <v>1546.658388405765</v>
      </c>
      <c r="AK14" s="66">
        <f t="shared" si="22"/>
        <v>383.3594332105067</v>
      </c>
    </row>
    <row r="15" spans="1:37" ht="15" hidden="1" outlineLevel="1">
      <c r="A15" s="245" t="s">
        <v>126</v>
      </c>
      <c r="B15" s="246">
        <v>24000</v>
      </c>
      <c r="C15" s="246">
        <f t="shared" si="12"/>
        <v>8012.969325813201</v>
      </c>
      <c r="D15" s="66">
        <f t="shared" si="13"/>
        <v>15987.030674186799</v>
      </c>
      <c r="E15" s="246">
        <v>18000</v>
      </c>
      <c r="F15" s="246">
        <f t="shared" si="14"/>
        <v>6219.204719608457</v>
      </c>
      <c r="G15" s="66">
        <f t="shared" si="23"/>
        <v>11780.795280391543</v>
      </c>
      <c r="H15" s="247">
        <v>9200</v>
      </c>
      <c r="I15" s="247">
        <f t="shared" si="15"/>
        <v>24641.3890277818</v>
      </c>
      <c r="J15" s="66">
        <f t="shared" si="16"/>
        <v>545.6416464049998</v>
      </c>
      <c r="K15" s="247">
        <v>6900</v>
      </c>
      <c r="L15" s="247">
        <f t="shared" si="17"/>
        <v>18680.795280391543</v>
      </c>
      <c r="M15" s="66">
        <f t="shared" si="18"/>
        <v>0</v>
      </c>
      <c r="N15" s="247">
        <v>15000</v>
      </c>
      <c r="O15" s="247">
        <f t="shared" si="0"/>
        <v>10978.923286070587</v>
      </c>
      <c r="P15" s="66">
        <f t="shared" si="1"/>
        <v>4566.718360334413</v>
      </c>
      <c r="Q15" s="247">
        <v>4500</v>
      </c>
      <c r="R15" s="247">
        <f t="shared" si="2"/>
        <v>3282.7674260587114</v>
      </c>
      <c r="S15" s="66">
        <f t="shared" si="3"/>
        <v>1217.2325739412886</v>
      </c>
      <c r="T15" s="247">
        <v>15000</v>
      </c>
      <c r="U15" s="247">
        <f t="shared" si="4"/>
        <v>14663.382845523613</v>
      </c>
      <c r="V15" s="66">
        <f t="shared" si="5"/>
        <v>4903.3355148108</v>
      </c>
      <c r="W15" s="247">
        <v>4500</v>
      </c>
      <c r="X15" s="247">
        <f t="shared" si="6"/>
        <v>4249.131449383774</v>
      </c>
      <c r="Y15" s="66">
        <f t="shared" si="7"/>
        <v>1468.1011245575137</v>
      </c>
      <c r="Z15" s="247">
        <v>15000</v>
      </c>
      <c r="AA15" s="247">
        <f t="shared" si="8"/>
        <v>14808.041444377852</v>
      </c>
      <c r="AB15" s="66">
        <f t="shared" si="9"/>
        <v>5095.29407043295</v>
      </c>
      <c r="AC15" s="247">
        <v>4500</v>
      </c>
      <c r="AD15" s="247">
        <f t="shared" si="10"/>
        <v>4436.795432006666</v>
      </c>
      <c r="AE15" s="66">
        <f t="shared" si="11"/>
        <v>1531.305692550848</v>
      </c>
      <c r="AF15" s="247">
        <v>15000</v>
      </c>
      <c r="AG15" s="247">
        <f t="shared" si="19"/>
        <v>15791.011418946942</v>
      </c>
      <c r="AH15" s="66">
        <f t="shared" si="20"/>
        <v>4304.28265148601</v>
      </c>
      <c r="AI15" s="247">
        <v>4500</v>
      </c>
      <c r="AJ15" s="247">
        <f t="shared" si="21"/>
        <v>4833.307463768015</v>
      </c>
      <c r="AK15" s="66">
        <f t="shared" si="22"/>
        <v>1197.9982287828334</v>
      </c>
    </row>
    <row r="16" spans="1:37" ht="15" hidden="1" outlineLevel="1">
      <c r="A16" s="245" t="s">
        <v>127</v>
      </c>
      <c r="B16" s="246">
        <v>3840</v>
      </c>
      <c r="C16" s="246">
        <f t="shared" si="12"/>
        <v>1282.0750921301121</v>
      </c>
      <c r="D16" s="66">
        <f t="shared" si="13"/>
        <v>2557.9249078698876</v>
      </c>
      <c r="E16" s="246">
        <v>2880</v>
      </c>
      <c r="F16" s="246">
        <f t="shared" si="14"/>
        <v>995.072755137353</v>
      </c>
      <c r="G16" s="66">
        <f t="shared" si="23"/>
        <v>1884.927244862647</v>
      </c>
      <c r="H16" s="247">
        <v>3840</v>
      </c>
      <c r="I16" s="247">
        <f t="shared" si="15"/>
        <v>6170.1788293704085</v>
      </c>
      <c r="J16" s="66">
        <f t="shared" si="16"/>
        <v>227.74607849947915</v>
      </c>
      <c r="K16" s="247">
        <v>2880</v>
      </c>
      <c r="L16" s="247">
        <f t="shared" si="17"/>
        <v>4764.927244862647</v>
      </c>
      <c r="M16" s="66">
        <f t="shared" si="18"/>
        <v>0</v>
      </c>
      <c r="N16" s="247">
        <v>4800</v>
      </c>
      <c r="O16" s="247">
        <f t="shared" si="0"/>
        <v>3566.396203192467</v>
      </c>
      <c r="P16" s="66">
        <f t="shared" si="1"/>
        <v>1461.349875307012</v>
      </c>
      <c r="Q16" s="247">
        <v>1440</v>
      </c>
      <c r="R16" s="247">
        <f t="shared" si="2"/>
        <v>1050.4855763387875</v>
      </c>
      <c r="S16" s="66">
        <f t="shared" si="3"/>
        <v>389.5144236612125</v>
      </c>
      <c r="T16" s="247">
        <v>4800</v>
      </c>
      <c r="U16" s="247">
        <f t="shared" si="4"/>
        <v>4692.2825105675565</v>
      </c>
      <c r="V16" s="66">
        <f t="shared" si="5"/>
        <v>1569.067364739456</v>
      </c>
      <c r="W16" s="247">
        <v>1440</v>
      </c>
      <c r="X16" s="247">
        <f t="shared" si="6"/>
        <v>1359.7220638028082</v>
      </c>
      <c r="Y16" s="66">
        <f t="shared" si="7"/>
        <v>469.7923598584043</v>
      </c>
      <c r="Z16" s="247">
        <v>4800</v>
      </c>
      <c r="AA16" s="247">
        <f t="shared" si="8"/>
        <v>4738.573262200913</v>
      </c>
      <c r="AB16" s="66">
        <f t="shared" si="9"/>
        <v>1630.4941025385433</v>
      </c>
      <c r="AC16" s="247">
        <v>1440</v>
      </c>
      <c r="AD16" s="247">
        <f t="shared" si="10"/>
        <v>1419.7745382421326</v>
      </c>
      <c r="AE16" s="66">
        <f t="shared" si="11"/>
        <v>490.0178216162717</v>
      </c>
      <c r="AF16" s="247">
        <v>4800</v>
      </c>
      <c r="AG16" s="247">
        <f t="shared" si="19"/>
        <v>5053.123654063022</v>
      </c>
      <c r="AH16" s="66">
        <f t="shared" si="20"/>
        <v>1377.3704484755217</v>
      </c>
      <c r="AI16" s="247">
        <v>1440</v>
      </c>
      <c r="AJ16" s="247">
        <f t="shared" si="21"/>
        <v>1546.658388405765</v>
      </c>
      <c r="AK16" s="66">
        <f t="shared" si="22"/>
        <v>383.3594332105067</v>
      </c>
    </row>
    <row r="17" spans="1:37" ht="15" hidden="1" outlineLevel="1">
      <c r="A17" s="245" t="s">
        <v>128</v>
      </c>
      <c r="B17" s="246">
        <v>7200</v>
      </c>
      <c r="C17" s="246">
        <f t="shared" si="12"/>
        <v>2403.8907977439603</v>
      </c>
      <c r="D17" s="66">
        <f t="shared" si="13"/>
        <v>4796.10920225604</v>
      </c>
      <c r="E17" s="246">
        <v>5400</v>
      </c>
      <c r="F17" s="246">
        <f t="shared" si="14"/>
        <v>1865.761415882537</v>
      </c>
      <c r="G17" s="66">
        <f t="shared" si="23"/>
        <v>3534.238584117463</v>
      </c>
      <c r="H17" s="247">
        <v>7200</v>
      </c>
      <c r="I17" s="247">
        <f t="shared" si="15"/>
        <v>11569.085305069515</v>
      </c>
      <c r="J17" s="66">
        <f t="shared" si="16"/>
        <v>427.02389718652466</v>
      </c>
      <c r="K17" s="247">
        <v>5400</v>
      </c>
      <c r="L17" s="247">
        <f t="shared" si="17"/>
        <v>8934.238584117462</v>
      </c>
      <c r="M17" s="66">
        <f t="shared" si="18"/>
        <v>0</v>
      </c>
      <c r="N17" s="247">
        <v>9000</v>
      </c>
      <c r="O17" s="247">
        <f t="shared" si="0"/>
        <v>6686.9928809858775</v>
      </c>
      <c r="P17" s="66">
        <f t="shared" si="1"/>
        <v>2740.031016200647</v>
      </c>
      <c r="Q17" s="247">
        <v>2700</v>
      </c>
      <c r="R17" s="247">
        <f t="shared" si="2"/>
        <v>1969.6604556352268</v>
      </c>
      <c r="S17" s="66">
        <f t="shared" si="3"/>
        <v>730.3395443647732</v>
      </c>
      <c r="T17" s="247">
        <v>9000</v>
      </c>
      <c r="U17" s="247">
        <f t="shared" si="4"/>
        <v>8798.029707314166</v>
      </c>
      <c r="V17" s="66">
        <f t="shared" si="5"/>
        <v>2942.00130888648</v>
      </c>
      <c r="W17" s="247">
        <v>2700</v>
      </c>
      <c r="X17" s="247">
        <f t="shared" si="6"/>
        <v>2549.478869630265</v>
      </c>
      <c r="Y17" s="66">
        <f t="shared" si="7"/>
        <v>880.8606747345084</v>
      </c>
      <c r="Z17" s="247">
        <v>9000</v>
      </c>
      <c r="AA17" s="247">
        <f t="shared" si="8"/>
        <v>8884.82486662671</v>
      </c>
      <c r="AB17" s="66">
        <f t="shared" si="9"/>
        <v>3057.17644225977</v>
      </c>
      <c r="AC17" s="247">
        <v>2700</v>
      </c>
      <c r="AD17" s="247">
        <f t="shared" si="10"/>
        <v>2662.0772592039993</v>
      </c>
      <c r="AE17" s="66">
        <f t="shared" si="11"/>
        <v>918.783415530509</v>
      </c>
      <c r="AF17" s="247">
        <v>9000</v>
      </c>
      <c r="AG17" s="247">
        <f t="shared" si="19"/>
        <v>9474.606851368166</v>
      </c>
      <c r="AH17" s="66">
        <f t="shared" si="20"/>
        <v>2582.569590891604</v>
      </c>
      <c r="AI17" s="247">
        <v>2700</v>
      </c>
      <c r="AJ17" s="247">
        <f t="shared" si="21"/>
        <v>2899.984478260809</v>
      </c>
      <c r="AK17" s="66">
        <f t="shared" si="22"/>
        <v>718.7989372697002</v>
      </c>
    </row>
    <row r="18" spans="1:38" ht="15" hidden="1" outlineLevel="1">
      <c r="A18" s="245" t="s">
        <v>129</v>
      </c>
      <c r="B18" s="246">
        <v>2400</v>
      </c>
      <c r="C18" s="246">
        <f t="shared" si="12"/>
        <v>801.2969325813201</v>
      </c>
      <c r="D18" s="66">
        <f t="shared" si="13"/>
        <v>1598.70306741868</v>
      </c>
      <c r="E18" s="246">
        <v>1800</v>
      </c>
      <c r="F18" s="246">
        <f t="shared" si="14"/>
        <v>621.9204719608457</v>
      </c>
      <c r="G18" s="66">
        <f t="shared" si="23"/>
        <v>1178.0795280391544</v>
      </c>
      <c r="H18" s="247">
        <v>2400</v>
      </c>
      <c r="I18" s="247">
        <f t="shared" si="15"/>
        <v>3856.3617683565053</v>
      </c>
      <c r="J18" s="66">
        <f t="shared" si="16"/>
        <v>142.34129906217458</v>
      </c>
      <c r="K18" s="247">
        <v>1800</v>
      </c>
      <c r="L18" s="247">
        <f t="shared" si="17"/>
        <v>2978.0795280391544</v>
      </c>
      <c r="M18" s="66">
        <f t="shared" si="18"/>
        <v>0</v>
      </c>
      <c r="N18" s="247">
        <v>3000</v>
      </c>
      <c r="O18" s="247">
        <f t="shared" si="0"/>
        <v>2228.997626995292</v>
      </c>
      <c r="P18" s="66">
        <f t="shared" si="1"/>
        <v>913.3436720668824</v>
      </c>
      <c r="Q18" s="247">
        <v>900</v>
      </c>
      <c r="R18" s="247">
        <f t="shared" si="2"/>
        <v>656.5534852117422</v>
      </c>
      <c r="S18" s="66">
        <f t="shared" si="3"/>
        <v>243.4465147882578</v>
      </c>
      <c r="T18" s="247">
        <v>3000</v>
      </c>
      <c r="U18" s="247">
        <f t="shared" si="4"/>
        <v>2932.676569104722</v>
      </c>
      <c r="V18" s="66">
        <f t="shared" si="5"/>
        <v>980.6671029621602</v>
      </c>
      <c r="W18" s="247">
        <v>900</v>
      </c>
      <c r="X18" s="247">
        <f t="shared" si="6"/>
        <v>849.826289876755</v>
      </c>
      <c r="Y18" s="66">
        <f t="shared" si="7"/>
        <v>293.6202249115029</v>
      </c>
      <c r="Z18" s="247">
        <v>7728.2</v>
      </c>
      <c r="AA18" s="248">
        <f>Z18*$Z$43+V18</f>
        <v>6083.703660620833</v>
      </c>
      <c r="AB18" s="66">
        <f t="shared" si="9"/>
        <v>2625.163442341327</v>
      </c>
      <c r="AC18" s="247">
        <v>2318.46</v>
      </c>
      <c r="AD18" s="248">
        <f>AC18*$AC$43+Y18</f>
        <v>1823.1311147000717</v>
      </c>
      <c r="AE18" s="66">
        <f t="shared" si="11"/>
        <v>788.9491102114314</v>
      </c>
      <c r="AF18" s="247"/>
      <c r="AG18" s="247">
        <f t="shared" si="19"/>
        <v>2625.163442341327</v>
      </c>
      <c r="AH18" s="66">
        <f t="shared" si="20"/>
        <v>0</v>
      </c>
      <c r="AI18" s="247"/>
      <c r="AJ18" s="247">
        <f t="shared" si="21"/>
        <v>788.9491102114314</v>
      </c>
      <c r="AK18" s="66">
        <f t="shared" si="22"/>
        <v>0</v>
      </c>
      <c r="AL18" s="14">
        <f>878.92-179.95</f>
        <v>698.97</v>
      </c>
    </row>
    <row r="19" spans="1:37" ht="15" hidden="1" outlineLevel="1">
      <c r="A19" s="245" t="s">
        <v>130</v>
      </c>
      <c r="B19" s="246">
        <v>2400</v>
      </c>
      <c r="C19" s="246">
        <f t="shared" si="12"/>
        <v>801.2969325813201</v>
      </c>
      <c r="D19" s="66">
        <f t="shared" si="13"/>
        <v>1598.70306741868</v>
      </c>
      <c r="E19" s="246">
        <v>1800</v>
      </c>
      <c r="F19" s="246">
        <f t="shared" si="14"/>
        <v>621.9204719608457</v>
      </c>
      <c r="G19" s="66">
        <f t="shared" si="23"/>
        <v>1178.0795280391544</v>
      </c>
      <c r="H19" s="247">
        <v>2400</v>
      </c>
      <c r="I19" s="247">
        <f t="shared" si="15"/>
        <v>3856.3617683565053</v>
      </c>
      <c r="J19" s="66">
        <f t="shared" si="16"/>
        <v>142.34129906217458</v>
      </c>
      <c r="K19" s="247">
        <v>1800</v>
      </c>
      <c r="L19" s="247">
        <f t="shared" si="17"/>
        <v>2978.0795280391544</v>
      </c>
      <c r="M19" s="66">
        <f t="shared" si="18"/>
        <v>0</v>
      </c>
      <c r="N19" s="247">
        <v>3000</v>
      </c>
      <c r="O19" s="247">
        <f t="shared" si="0"/>
        <v>2228.997626995292</v>
      </c>
      <c r="P19" s="66">
        <f t="shared" si="1"/>
        <v>913.3436720668824</v>
      </c>
      <c r="Q19" s="247">
        <v>900</v>
      </c>
      <c r="R19" s="247">
        <f t="shared" si="2"/>
        <v>656.5534852117422</v>
      </c>
      <c r="S19" s="66">
        <f t="shared" si="3"/>
        <v>243.4465147882578</v>
      </c>
      <c r="T19" s="247">
        <v>3000</v>
      </c>
      <c r="U19" s="247">
        <f t="shared" si="4"/>
        <v>2932.676569104722</v>
      </c>
      <c r="V19" s="66">
        <f t="shared" si="5"/>
        <v>980.6671029621602</v>
      </c>
      <c r="W19" s="247">
        <v>900</v>
      </c>
      <c r="X19" s="247">
        <f t="shared" si="6"/>
        <v>849.826289876755</v>
      </c>
      <c r="Y19" s="66">
        <f t="shared" si="7"/>
        <v>293.6202249115029</v>
      </c>
      <c r="Z19" s="247">
        <v>4040.8</v>
      </c>
      <c r="AA19" s="247">
        <f t="shared" si="8"/>
        <v>3648.8628176417965</v>
      </c>
      <c r="AB19" s="66">
        <f t="shared" si="9"/>
        <v>1372.604285320364</v>
      </c>
      <c r="AC19" s="247">
        <v>1212.24</v>
      </c>
      <c r="AD19" s="247">
        <f t="shared" si="10"/>
        <v>1093.3468887475383</v>
      </c>
      <c r="AE19" s="66">
        <f t="shared" si="11"/>
        <v>412.5133361639646</v>
      </c>
      <c r="AF19" s="247"/>
      <c r="AG19" s="247">
        <f t="shared" si="19"/>
        <v>1372.604285320364</v>
      </c>
      <c r="AH19" s="66">
        <f t="shared" si="20"/>
        <v>0</v>
      </c>
      <c r="AI19" s="247"/>
      <c r="AJ19" s="247">
        <f t="shared" si="21"/>
        <v>412.5133361639646</v>
      </c>
      <c r="AK19" s="66">
        <f t="shared" si="22"/>
        <v>0</v>
      </c>
    </row>
    <row r="20" spans="1:37" ht="15" hidden="1" outlineLevel="1">
      <c r="A20" s="245" t="s">
        <v>131</v>
      </c>
      <c r="B20" s="246">
        <v>4800</v>
      </c>
      <c r="C20" s="246">
        <f t="shared" si="12"/>
        <v>1602.5938651626402</v>
      </c>
      <c r="D20" s="66">
        <f t="shared" si="13"/>
        <v>3197.40613483736</v>
      </c>
      <c r="E20" s="246">
        <v>3600</v>
      </c>
      <c r="F20" s="246">
        <f t="shared" si="14"/>
        <v>1243.8409439216914</v>
      </c>
      <c r="G20" s="66">
        <f t="shared" si="23"/>
        <v>2356.159056078309</v>
      </c>
      <c r="H20" s="247">
        <v>4800</v>
      </c>
      <c r="I20" s="247">
        <f t="shared" si="15"/>
        <v>7712.723536713011</v>
      </c>
      <c r="J20" s="66">
        <f t="shared" si="16"/>
        <v>284.68259812434917</v>
      </c>
      <c r="K20" s="247">
        <v>3600</v>
      </c>
      <c r="L20" s="247">
        <f t="shared" si="17"/>
        <v>5956.159056078309</v>
      </c>
      <c r="M20" s="66">
        <f t="shared" si="18"/>
        <v>0</v>
      </c>
      <c r="N20" s="247">
        <v>3673.4</v>
      </c>
      <c r="O20" s="247">
        <f t="shared" si="0"/>
        <v>2839.7237164675207</v>
      </c>
      <c r="P20" s="66">
        <f t="shared" si="1"/>
        <v>1118.3588816568285</v>
      </c>
      <c r="Q20" s="247">
        <v>1102.02</v>
      </c>
      <c r="R20" s="247">
        <f t="shared" si="2"/>
        <v>803.9278575256046</v>
      </c>
      <c r="S20" s="66">
        <f t="shared" si="3"/>
        <v>298.09214247439536</v>
      </c>
      <c r="T20" s="247"/>
      <c r="U20" s="247">
        <f t="shared" si="4"/>
        <v>1118.3588816568285</v>
      </c>
      <c r="V20" s="66">
        <f t="shared" si="5"/>
        <v>0</v>
      </c>
      <c r="W20" s="247"/>
      <c r="X20" s="247">
        <f t="shared" si="6"/>
        <v>298.09214247439536</v>
      </c>
      <c r="Y20" s="66">
        <f t="shared" si="7"/>
        <v>0</v>
      </c>
      <c r="Z20" s="247"/>
      <c r="AA20" s="247">
        <f t="shared" si="8"/>
        <v>0</v>
      </c>
      <c r="AB20" s="66">
        <f t="shared" si="9"/>
        <v>0</v>
      </c>
      <c r="AC20" s="247"/>
      <c r="AD20" s="247">
        <f t="shared" si="10"/>
        <v>0</v>
      </c>
      <c r="AE20" s="66">
        <f t="shared" si="11"/>
        <v>0</v>
      </c>
      <c r="AF20" s="247"/>
      <c r="AG20" s="247">
        <f t="shared" si="19"/>
        <v>0</v>
      </c>
      <c r="AH20" s="66">
        <f t="shared" si="20"/>
        <v>0</v>
      </c>
      <c r="AI20" s="247"/>
      <c r="AJ20" s="247">
        <f t="shared" si="21"/>
        <v>0</v>
      </c>
      <c r="AK20" s="66">
        <f t="shared" si="22"/>
        <v>0</v>
      </c>
    </row>
    <row r="21" spans="1:37" ht="15" hidden="1" outlineLevel="1">
      <c r="A21" s="245" t="s">
        <v>132</v>
      </c>
      <c r="B21" s="246">
        <v>758.9</v>
      </c>
      <c r="C21" s="246">
        <f t="shared" si="12"/>
        <v>253.37676755665157</v>
      </c>
      <c r="D21" s="66">
        <f t="shared" si="13"/>
        <v>505.52323244334843</v>
      </c>
      <c r="E21" s="246">
        <v>569.17</v>
      </c>
      <c r="F21" s="246">
        <f t="shared" si="14"/>
        <v>196.65470834775252</v>
      </c>
      <c r="G21" s="66">
        <f t="shared" si="23"/>
        <v>372.51529165224747</v>
      </c>
      <c r="H21" s="247"/>
      <c r="I21" s="247">
        <f t="shared" si="15"/>
        <v>505.52323244334843</v>
      </c>
      <c r="J21" s="66">
        <f t="shared" si="16"/>
        <v>0</v>
      </c>
      <c r="K21" s="247"/>
      <c r="L21" s="247">
        <f t="shared" si="17"/>
        <v>372.51529165224747</v>
      </c>
      <c r="M21" s="66">
        <f t="shared" si="18"/>
        <v>0</v>
      </c>
      <c r="N21" s="247"/>
      <c r="O21" s="247">
        <f t="shared" si="0"/>
        <v>0</v>
      </c>
      <c r="P21" s="66">
        <f t="shared" si="1"/>
        <v>0</v>
      </c>
      <c r="Q21" s="247"/>
      <c r="R21" s="247">
        <f t="shared" si="2"/>
        <v>0</v>
      </c>
      <c r="S21" s="66">
        <f t="shared" si="3"/>
        <v>0</v>
      </c>
      <c r="T21" s="247"/>
      <c r="U21" s="247">
        <f t="shared" si="4"/>
        <v>0</v>
      </c>
      <c r="V21" s="66">
        <f t="shared" si="5"/>
        <v>0</v>
      </c>
      <c r="W21" s="247"/>
      <c r="X21" s="247">
        <f t="shared" si="6"/>
        <v>0</v>
      </c>
      <c r="Y21" s="66">
        <f t="shared" si="7"/>
        <v>0</v>
      </c>
      <c r="Z21" s="247"/>
      <c r="AA21" s="247">
        <f t="shared" si="8"/>
        <v>0</v>
      </c>
      <c r="AB21" s="66">
        <f t="shared" si="9"/>
        <v>0</v>
      </c>
      <c r="AC21" s="247"/>
      <c r="AD21" s="247">
        <f t="shared" si="10"/>
        <v>0</v>
      </c>
      <c r="AE21" s="66">
        <f t="shared" si="11"/>
        <v>0</v>
      </c>
      <c r="AF21" s="247"/>
      <c r="AG21" s="247">
        <f t="shared" si="19"/>
        <v>0</v>
      </c>
      <c r="AH21" s="66">
        <f t="shared" si="20"/>
        <v>0</v>
      </c>
      <c r="AI21" s="247"/>
      <c r="AJ21" s="247">
        <f t="shared" si="21"/>
        <v>0</v>
      </c>
      <c r="AK21" s="66">
        <f t="shared" si="22"/>
        <v>0</v>
      </c>
    </row>
    <row r="22" spans="1:37" ht="15" hidden="1" outlineLevel="1">
      <c r="A22" s="245" t="s">
        <v>133</v>
      </c>
      <c r="B22" s="246">
        <v>4800</v>
      </c>
      <c r="C22" s="246">
        <f t="shared" si="12"/>
        <v>1602.5938651626402</v>
      </c>
      <c r="D22" s="66">
        <f t="shared" si="13"/>
        <v>3197.40613483736</v>
      </c>
      <c r="E22" s="246">
        <v>3600</v>
      </c>
      <c r="F22" s="246">
        <f t="shared" si="14"/>
        <v>1243.8409439216914</v>
      </c>
      <c r="G22" s="66">
        <f t="shared" si="23"/>
        <v>2356.159056078309</v>
      </c>
      <c r="H22" s="247">
        <v>4800</v>
      </c>
      <c r="I22" s="247">
        <f t="shared" si="15"/>
        <v>7712.723536713011</v>
      </c>
      <c r="J22" s="66">
        <f t="shared" si="16"/>
        <v>284.68259812434917</v>
      </c>
      <c r="K22" s="247">
        <v>3600</v>
      </c>
      <c r="L22" s="247">
        <f t="shared" si="17"/>
        <v>5956.159056078309</v>
      </c>
      <c r="M22" s="66">
        <f t="shared" si="18"/>
        <v>0</v>
      </c>
      <c r="N22" s="247">
        <v>7945.6</v>
      </c>
      <c r="O22" s="247">
        <f t="shared" si="0"/>
        <v>5811.261437866142</v>
      </c>
      <c r="P22" s="66">
        <f t="shared" si="1"/>
        <v>2419.0211602582076</v>
      </c>
      <c r="Q22" s="247">
        <v>2383.68</v>
      </c>
      <c r="R22" s="247">
        <f t="shared" si="2"/>
        <v>1738.903790699473</v>
      </c>
      <c r="S22" s="66">
        <f t="shared" si="3"/>
        <v>644.776209300527</v>
      </c>
      <c r="T22" s="247"/>
      <c r="U22" s="247">
        <f t="shared" si="4"/>
        <v>2419.0211602582076</v>
      </c>
      <c r="V22" s="66">
        <f t="shared" si="5"/>
        <v>0</v>
      </c>
      <c r="W22" s="247"/>
      <c r="X22" s="247">
        <f t="shared" si="6"/>
        <v>644.776209300527</v>
      </c>
      <c r="Y22" s="66">
        <f t="shared" si="7"/>
        <v>0</v>
      </c>
      <c r="Z22" s="247"/>
      <c r="AA22" s="247">
        <f t="shared" si="8"/>
        <v>0</v>
      </c>
      <c r="AB22" s="66">
        <f t="shared" si="9"/>
        <v>0</v>
      </c>
      <c r="AC22" s="247"/>
      <c r="AD22" s="247">
        <f t="shared" si="10"/>
        <v>0</v>
      </c>
      <c r="AE22" s="66">
        <f t="shared" si="11"/>
        <v>0</v>
      </c>
      <c r="AF22" s="247"/>
      <c r="AG22" s="247">
        <f t="shared" si="19"/>
        <v>0</v>
      </c>
      <c r="AH22" s="66">
        <f t="shared" si="20"/>
        <v>0</v>
      </c>
      <c r="AI22" s="247"/>
      <c r="AJ22" s="247">
        <f t="shared" si="21"/>
        <v>0</v>
      </c>
      <c r="AK22" s="66">
        <f t="shared" si="22"/>
        <v>0</v>
      </c>
    </row>
    <row r="23" spans="1:37" ht="15" hidden="1" outlineLevel="1">
      <c r="A23" s="245" t="s">
        <v>134</v>
      </c>
      <c r="B23" s="246"/>
      <c r="C23" s="246">
        <f t="shared" si="12"/>
        <v>0</v>
      </c>
      <c r="D23" s="66">
        <f t="shared" si="13"/>
        <v>0</v>
      </c>
      <c r="E23" s="246"/>
      <c r="F23" s="246">
        <f t="shared" si="14"/>
        <v>0</v>
      </c>
      <c r="G23" s="66">
        <f t="shared" si="23"/>
        <v>0</v>
      </c>
      <c r="H23" s="247"/>
      <c r="I23" s="247">
        <f t="shared" si="15"/>
        <v>0</v>
      </c>
      <c r="J23" s="66">
        <f t="shared" si="16"/>
        <v>0</v>
      </c>
      <c r="K23" s="247"/>
      <c r="L23" s="247">
        <f t="shared" si="17"/>
        <v>0</v>
      </c>
      <c r="M23" s="66">
        <f t="shared" si="18"/>
        <v>0</v>
      </c>
      <c r="N23" s="247"/>
      <c r="O23" s="247">
        <f t="shared" si="0"/>
        <v>0</v>
      </c>
      <c r="P23" s="66">
        <f t="shared" si="1"/>
        <v>0</v>
      </c>
      <c r="Q23" s="247"/>
      <c r="R23" s="247">
        <f t="shared" si="2"/>
        <v>0</v>
      </c>
      <c r="S23" s="66">
        <f t="shared" si="3"/>
        <v>0</v>
      </c>
      <c r="T23" s="247">
        <v>6000</v>
      </c>
      <c r="U23" s="247">
        <f t="shared" si="4"/>
        <v>4038.66579407568</v>
      </c>
      <c r="V23" s="66">
        <f t="shared" si="5"/>
        <v>1961.33420592432</v>
      </c>
      <c r="W23" s="247">
        <v>1800</v>
      </c>
      <c r="X23" s="247">
        <f t="shared" si="6"/>
        <v>1212.7595501769945</v>
      </c>
      <c r="Y23" s="66">
        <f t="shared" si="7"/>
        <v>587.2404498230055</v>
      </c>
      <c r="Z23" s="247">
        <v>6000</v>
      </c>
      <c r="AA23" s="247">
        <f t="shared" si="8"/>
        <v>5923.216577751141</v>
      </c>
      <c r="AB23" s="66">
        <f t="shared" si="9"/>
        <v>2038.1176281731796</v>
      </c>
      <c r="AC23" s="247">
        <v>1800</v>
      </c>
      <c r="AD23" s="247">
        <f t="shared" si="10"/>
        <v>1774.718172802666</v>
      </c>
      <c r="AE23" s="66">
        <f t="shared" si="11"/>
        <v>612.5222770203393</v>
      </c>
      <c r="AF23" s="247">
        <v>6000</v>
      </c>
      <c r="AG23" s="247">
        <f t="shared" si="19"/>
        <v>6316.404567578777</v>
      </c>
      <c r="AH23" s="66">
        <f t="shared" si="20"/>
        <v>1721.713060594403</v>
      </c>
      <c r="AI23" s="247">
        <v>1800</v>
      </c>
      <c r="AJ23" s="247">
        <f t="shared" si="21"/>
        <v>1933.322985507206</v>
      </c>
      <c r="AK23" s="66">
        <f t="shared" si="22"/>
        <v>479.19929151313295</v>
      </c>
    </row>
    <row r="24" spans="1:38" ht="15" hidden="1" outlineLevel="1">
      <c r="A24" s="245" t="s">
        <v>135</v>
      </c>
      <c r="B24" s="246">
        <v>4800</v>
      </c>
      <c r="C24" s="246">
        <f t="shared" si="12"/>
        <v>1602.5938651626402</v>
      </c>
      <c r="D24" s="66">
        <f t="shared" si="13"/>
        <v>3197.40613483736</v>
      </c>
      <c r="E24" s="246">
        <v>3600</v>
      </c>
      <c r="F24" s="246">
        <f t="shared" si="14"/>
        <v>1243.8409439216914</v>
      </c>
      <c r="G24" s="66">
        <f t="shared" si="23"/>
        <v>2356.159056078309</v>
      </c>
      <c r="H24" s="247">
        <v>6480</v>
      </c>
      <c r="I24" s="247">
        <f t="shared" si="15"/>
        <v>9293.084627369488</v>
      </c>
      <c r="J24" s="66">
        <f t="shared" si="16"/>
        <v>384.3215074678719</v>
      </c>
      <c r="K24" s="247">
        <v>4860</v>
      </c>
      <c r="L24" s="247">
        <f t="shared" si="17"/>
        <v>7216.159056078309</v>
      </c>
      <c r="M24" s="66">
        <f t="shared" si="18"/>
        <v>0</v>
      </c>
      <c r="N24" s="247">
        <v>10200</v>
      </c>
      <c r="O24" s="247">
        <f t="shared" si="0"/>
        <v>7478.953022440472</v>
      </c>
      <c r="P24" s="66">
        <f t="shared" si="1"/>
        <v>3105.3684850274003</v>
      </c>
      <c r="Q24" s="247">
        <v>3060</v>
      </c>
      <c r="R24" s="247">
        <f t="shared" si="2"/>
        <v>2232.2818497199237</v>
      </c>
      <c r="S24" s="66">
        <f t="shared" si="3"/>
        <v>827.7181502800763</v>
      </c>
      <c r="T24" s="247">
        <v>10200</v>
      </c>
      <c r="U24" s="247">
        <f t="shared" si="4"/>
        <v>9971.100334956056</v>
      </c>
      <c r="V24" s="66">
        <f t="shared" si="5"/>
        <v>3334.2681500713443</v>
      </c>
      <c r="W24" s="247">
        <v>3060</v>
      </c>
      <c r="X24" s="247">
        <f t="shared" si="6"/>
        <v>2889.409385580967</v>
      </c>
      <c r="Y24" s="66">
        <f t="shared" si="7"/>
        <v>998.3087646991094</v>
      </c>
      <c r="Z24" s="247">
        <v>10200</v>
      </c>
      <c r="AA24" s="248">
        <f t="shared" si="8"/>
        <v>10069.46818217694</v>
      </c>
      <c r="AB24" s="66">
        <f t="shared" si="9"/>
        <v>3464.7999678944034</v>
      </c>
      <c r="AC24" s="247">
        <v>3060</v>
      </c>
      <c r="AD24" s="247">
        <f t="shared" si="10"/>
        <v>3017.020893764532</v>
      </c>
      <c r="AE24" s="66">
        <f t="shared" si="11"/>
        <v>1041.2878709345773</v>
      </c>
      <c r="AF24" s="247">
        <v>19174.2</v>
      </c>
      <c r="AG24" s="247">
        <f t="shared" si="19"/>
        <v>17136.92154015287</v>
      </c>
      <c r="AH24" s="66">
        <f t="shared" si="20"/>
        <v>5502.078427741533</v>
      </c>
      <c r="AI24" s="247">
        <v>5752.26</v>
      </c>
      <c r="AJ24" s="247">
        <f t="shared" si="21"/>
        <v>5262.1706950460575</v>
      </c>
      <c r="AK24" s="66">
        <f t="shared" si="22"/>
        <v>1531.3771758885196</v>
      </c>
      <c r="AL24" s="15">
        <f>AJ24+179.95</f>
        <v>5442.120695046057</v>
      </c>
    </row>
    <row r="25" spans="1:37" ht="15" hidden="1" outlineLevel="1">
      <c r="A25" s="245" t="s">
        <v>136</v>
      </c>
      <c r="B25" s="246">
        <v>24000</v>
      </c>
      <c r="C25" s="246">
        <f t="shared" si="12"/>
        <v>8012.969325813201</v>
      </c>
      <c r="D25" s="66">
        <f t="shared" si="13"/>
        <v>15987.030674186799</v>
      </c>
      <c r="E25" s="246">
        <v>18000</v>
      </c>
      <c r="F25" s="246">
        <f t="shared" si="14"/>
        <v>6219.204719608457</v>
      </c>
      <c r="G25" s="66">
        <f t="shared" si="23"/>
        <v>11780.795280391543</v>
      </c>
      <c r="H25" s="247">
        <v>9200</v>
      </c>
      <c r="I25" s="247">
        <f t="shared" si="15"/>
        <v>24641.3890277818</v>
      </c>
      <c r="J25" s="66">
        <f t="shared" si="16"/>
        <v>545.6416464049998</v>
      </c>
      <c r="K25" s="247">
        <v>6900</v>
      </c>
      <c r="L25" s="247">
        <f t="shared" si="17"/>
        <v>18680.795280391543</v>
      </c>
      <c r="M25" s="66">
        <f t="shared" si="18"/>
        <v>0</v>
      </c>
      <c r="N25" s="247">
        <v>30000</v>
      </c>
      <c r="O25" s="247">
        <f t="shared" si="0"/>
        <v>21412.204925736172</v>
      </c>
      <c r="P25" s="66">
        <f t="shared" si="1"/>
        <v>9133.436720668828</v>
      </c>
      <c r="Q25" s="247">
        <v>9000</v>
      </c>
      <c r="R25" s="247">
        <f t="shared" si="2"/>
        <v>6565.534852117423</v>
      </c>
      <c r="S25" s="66">
        <f t="shared" si="3"/>
        <v>2434.465147882577</v>
      </c>
      <c r="T25" s="247">
        <v>30000</v>
      </c>
      <c r="U25" s="247">
        <f t="shared" si="4"/>
        <v>29326.76569104723</v>
      </c>
      <c r="V25" s="66">
        <f t="shared" si="5"/>
        <v>9806.671029621597</v>
      </c>
      <c r="W25" s="247">
        <v>9000</v>
      </c>
      <c r="X25" s="247">
        <f t="shared" si="6"/>
        <v>8498.262898767549</v>
      </c>
      <c r="Y25" s="66">
        <f t="shared" si="7"/>
        <v>2936.2022491150274</v>
      </c>
      <c r="Z25" s="247">
        <v>30000</v>
      </c>
      <c r="AA25" s="247">
        <f t="shared" si="8"/>
        <v>29616.0828887557</v>
      </c>
      <c r="AB25" s="66">
        <f t="shared" si="9"/>
        <v>10190.588140865897</v>
      </c>
      <c r="AC25" s="247">
        <v>9000</v>
      </c>
      <c r="AD25" s="247">
        <f t="shared" si="10"/>
        <v>8873.590864013331</v>
      </c>
      <c r="AE25" s="66">
        <f t="shared" si="11"/>
        <v>3062.611385101696</v>
      </c>
      <c r="AF25" s="247">
        <v>2600</v>
      </c>
      <c r="AG25" s="247">
        <f t="shared" si="19"/>
        <v>12044.51248127499</v>
      </c>
      <c r="AH25" s="66">
        <f t="shared" si="20"/>
        <v>746.0756595909079</v>
      </c>
      <c r="AI25" s="247">
        <v>780</v>
      </c>
      <c r="AJ25" s="247">
        <f t="shared" si="21"/>
        <v>3634.9583587793386</v>
      </c>
      <c r="AK25" s="66">
        <f t="shared" si="22"/>
        <v>207.65302632235762</v>
      </c>
    </row>
    <row r="26" spans="1:37" ht="15" hidden="1" outlineLevel="1">
      <c r="A26" s="245" t="s">
        <v>137</v>
      </c>
      <c r="B26" s="246"/>
      <c r="C26" s="246">
        <f t="shared" si="12"/>
        <v>0</v>
      </c>
      <c r="D26" s="66">
        <f t="shared" si="13"/>
        <v>0</v>
      </c>
      <c r="E26" s="246"/>
      <c r="F26" s="246">
        <f t="shared" si="14"/>
        <v>0</v>
      </c>
      <c r="G26" s="66">
        <f t="shared" si="23"/>
        <v>0</v>
      </c>
      <c r="H26" s="247"/>
      <c r="I26" s="247">
        <f t="shared" si="15"/>
        <v>0</v>
      </c>
      <c r="J26" s="66">
        <f t="shared" si="16"/>
        <v>0</v>
      </c>
      <c r="K26" s="247"/>
      <c r="L26" s="247">
        <f t="shared" si="17"/>
        <v>0</v>
      </c>
      <c r="M26" s="66">
        <f t="shared" si="18"/>
        <v>0</v>
      </c>
      <c r="N26" s="247"/>
      <c r="O26" s="247">
        <f t="shared" si="0"/>
        <v>0</v>
      </c>
      <c r="P26" s="66">
        <f t="shared" si="1"/>
        <v>0</v>
      </c>
      <c r="Q26" s="247"/>
      <c r="R26" s="247">
        <f t="shared" si="2"/>
        <v>0</v>
      </c>
      <c r="S26" s="66">
        <f t="shared" si="3"/>
        <v>0</v>
      </c>
      <c r="T26" s="247">
        <v>5850</v>
      </c>
      <c r="U26" s="247">
        <f t="shared" si="4"/>
        <v>3937.699149223788</v>
      </c>
      <c r="V26" s="66">
        <f t="shared" si="5"/>
        <v>1912.300850776212</v>
      </c>
      <c r="W26" s="247"/>
      <c r="X26" s="247">
        <f t="shared" si="6"/>
        <v>0</v>
      </c>
      <c r="Y26" s="66">
        <f t="shared" si="7"/>
        <v>0</v>
      </c>
      <c r="Z26" s="247">
        <v>5850</v>
      </c>
      <c r="AA26" s="247">
        <f t="shared" si="8"/>
        <v>5775.136163307362</v>
      </c>
      <c r="AB26" s="66">
        <f t="shared" si="9"/>
        <v>1987.1646874688495</v>
      </c>
      <c r="AC26" s="247"/>
      <c r="AD26" s="247">
        <f t="shared" si="10"/>
        <v>0</v>
      </c>
      <c r="AE26" s="66">
        <f t="shared" si="11"/>
        <v>0</v>
      </c>
      <c r="AF26" s="247">
        <v>5850</v>
      </c>
      <c r="AG26" s="247">
        <f t="shared" si="19"/>
        <v>6158.494453389307</v>
      </c>
      <c r="AH26" s="66">
        <f t="shared" si="20"/>
        <v>1678.6702340795428</v>
      </c>
      <c r="AI26" s="247"/>
      <c r="AJ26" s="247">
        <f t="shared" si="21"/>
        <v>0</v>
      </c>
      <c r="AK26" s="66">
        <f t="shared" si="22"/>
        <v>0</v>
      </c>
    </row>
    <row r="27" spans="1:37" ht="15" hidden="1" outlineLevel="1">
      <c r="A27" s="245" t="s">
        <v>138</v>
      </c>
      <c r="B27" s="246">
        <v>2527.11</v>
      </c>
      <c r="C27" s="246">
        <f t="shared" si="12"/>
        <v>843.7356213731583</v>
      </c>
      <c r="D27" s="66">
        <f t="shared" si="13"/>
        <v>1683.374378626842</v>
      </c>
      <c r="E27" s="246">
        <v>1895.33</v>
      </c>
      <c r="F27" s="246">
        <f t="shared" si="14"/>
        <v>654.8580711786386</v>
      </c>
      <c r="G27" s="66">
        <f t="shared" si="23"/>
        <v>1240.4719288213614</v>
      </c>
      <c r="H27" s="247"/>
      <c r="I27" s="247">
        <f t="shared" si="15"/>
        <v>1683.374378626842</v>
      </c>
      <c r="J27" s="66">
        <f t="shared" si="16"/>
        <v>0</v>
      </c>
      <c r="K27" s="247"/>
      <c r="L27" s="247">
        <f t="shared" si="17"/>
        <v>1240.4719288213614</v>
      </c>
      <c r="M27" s="66">
        <f t="shared" si="18"/>
        <v>0</v>
      </c>
      <c r="N27" s="247"/>
      <c r="O27" s="247">
        <f t="shared" si="0"/>
        <v>0</v>
      </c>
      <c r="P27" s="66">
        <f t="shared" si="1"/>
        <v>0</v>
      </c>
      <c r="Q27" s="247"/>
      <c r="R27" s="247">
        <f t="shared" si="2"/>
        <v>0</v>
      </c>
      <c r="S27" s="66">
        <f t="shared" si="3"/>
        <v>0</v>
      </c>
      <c r="T27" s="247"/>
      <c r="U27" s="247">
        <f t="shared" si="4"/>
        <v>0</v>
      </c>
      <c r="V27" s="66">
        <f t="shared" si="5"/>
        <v>0</v>
      </c>
      <c r="W27" s="247"/>
      <c r="X27" s="247">
        <f t="shared" si="6"/>
        <v>0</v>
      </c>
      <c r="Y27" s="66">
        <f t="shared" si="7"/>
        <v>0</v>
      </c>
      <c r="Z27" s="247"/>
      <c r="AA27" s="247">
        <f t="shared" si="8"/>
        <v>0</v>
      </c>
      <c r="AB27" s="66">
        <f t="shared" si="9"/>
        <v>0</v>
      </c>
      <c r="AC27" s="247"/>
      <c r="AD27" s="247">
        <f t="shared" si="10"/>
        <v>0</v>
      </c>
      <c r="AE27" s="66">
        <f t="shared" si="11"/>
        <v>0</v>
      </c>
      <c r="AF27" s="247"/>
      <c r="AG27" s="247">
        <f t="shared" si="19"/>
        <v>0</v>
      </c>
      <c r="AH27" s="66">
        <f t="shared" si="20"/>
        <v>0</v>
      </c>
      <c r="AI27" s="247"/>
      <c r="AJ27" s="247">
        <f t="shared" si="21"/>
        <v>0</v>
      </c>
      <c r="AK27" s="66">
        <f t="shared" si="22"/>
        <v>0</v>
      </c>
    </row>
    <row r="28" spans="1:37" ht="15" hidden="1" outlineLevel="1">
      <c r="A28" s="245" t="s">
        <v>139</v>
      </c>
      <c r="B28" s="246">
        <v>4200</v>
      </c>
      <c r="C28" s="246">
        <f t="shared" si="12"/>
        <v>1402.2696320173102</v>
      </c>
      <c r="D28" s="66">
        <f t="shared" si="13"/>
        <v>2797.73036798269</v>
      </c>
      <c r="E28" s="246"/>
      <c r="F28" s="246">
        <f t="shared" si="14"/>
        <v>0</v>
      </c>
      <c r="G28" s="66">
        <f t="shared" si="23"/>
        <v>0</v>
      </c>
      <c r="H28" s="247">
        <v>4200</v>
      </c>
      <c r="I28" s="247">
        <f t="shared" si="15"/>
        <v>6748.633094623885</v>
      </c>
      <c r="J28" s="66">
        <f t="shared" si="16"/>
        <v>249.09727335880507</v>
      </c>
      <c r="K28" s="247"/>
      <c r="L28" s="247">
        <f t="shared" si="17"/>
        <v>0</v>
      </c>
      <c r="M28" s="66">
        <f t="shared" si="18"/>
        <v>0</v>
      </c>
      <c r="N28" s="247">
        <v>3900</v>
      </c>
      <c r="O28" s="247">
        <f t="shared" si="0"/>
        <v>2961.750499671858</v>
      </c>
      <c r="P28" s="66">
        <f t="shared" si="1"/>
        <v>1187.346773686947</v>
      </c>
      <c r="Q28" s="247"/>
      <c r="R28" s="247">
        <f t="shared" si="2"/>
        <v>0</v>
      </c>
      <c r="S28" s="66">
        <f t="shared" si="3"/>
        <v>0</v>
      </c>
      <c r="T28" s="247">
        <v>3900</v>
      </c>
      <c r="U28" s="247">
        <f t="shared" si="4"/>
        <v>3812.479539836139</v>
      </c>
      <c r="V28" s="66">
        <f t="shared" si="5"/>
        <v>1274.8672338508081</v>
      </c>
      <c r="W28" s="247"/>
      <c r="X28" s="247">
        <f t="shared" si="6"/>
        <v>0</v>
      </c>
      <c r="Y28" s="66">
        <f t="shared" si="7"/>
        <v>0</v>
      </c>
      <c r="Z28" s="247">
        <v>3900</v>
      </c>
      <c r="AA28" s="247">
        <f t="shared" si="8"/>
        <v>3850.090775538242</v>
      </c>
      <c r="AB28" s="66">
        <f t="shared" si="9"/>
        <v>1324.7764583125659</v>
      </c>
      <c r="AC28" s="247"/>
      <c r="AD28" s="247">
        <f t="shared" si="10"/>
        <v>0</v>
      </c>
      <c r="AE28" s="66">
        <f t="shared" si="11"/>
        <v>0</v>
      </c>
      <c r="AF28" s="247">
        <v>3900</v>
      </c>
      <c r="AG28" s="247">
        <f t="shared" si="19"/>
        <v>4105.6629689262045</v>
      </c>
      <c r="AH28" s="66">
        <f t="shared" si="20"/>
        <v>1119.1134893863618</v>
      </c>
      <c r="AI28" s="247"/>
      <c r="AJ28" s="247">
        <f t="shared" si="21"/>
        <v>0</v>
      </c>
      <c r="AK28" s="66">
        <f t="shared" si="22"/>
        <v>0</v>
      </c>
    </row>
    <row r="29" spans="1:37" ht="15" hidden="1" outlineLevel="1">
      <c r="A29" s="245" t="s">
        <v>140</v>
      </c>
      <c r="B29" s="246">
        <v>2400</v>
      </c>
      <c r="C29" s="246">
        <f t="shared" si="12"/>
        <v>801.2969325813201</v>
      </c>
      <c r="D29" s="66">
        <f t="shared" si="13"/>
        <v>1598.70306741868</v>
      </c>
      <c r="E29" s="246">
        <v>1800</v>
      </c>
      <c r="F29" s="246">
        <f t="shared" si="14"/>
        <v>621.9204719608457</v>
      </c>
      <c r="G29" s="66">
        <f t="shared" si="23"/>
        <v>1178.0795280391544</v>
      </c>
      <c r="H29" s="247">
        <v>2400</v>
      </c>
      <c r="I29" s="247">
        <f t="shared" si="15"/>
        <v>3856.3617683565053</v>
      </c>
      <c r="J29" s="66">
        <f t="shared" si="16"/>
        <v>142.34129906217458</v>
      </c>
      <c r="K29" s="247">
        <v>1800</v>
      </c>
      <c r="L29" s="247">
        <f t="shared" si="17"/>
        <v>2978.0795280391544</v>
      </c>
      <c r="M29" s="66">
        <f t="shared" si="18"/>
        <v>0</v>
      </c>
      <c r="N29" s="247">
        <v>3000</v>
      </c>
      <c r="O29" s="247">
        <f t="shared" si="0"/>
        <v>2228.997626995292</v>
      </c>
      <c r="P29" s="66">
        <f t="shared" si="1"/>
        <v>913.3436720668824</v>
      </c>
      <c r="Q29" s="247">
        <v>900</v>
      </c>
      <c r="R29" s="247">
        <f t="shared" si="2"/>
        <v>656.5534852117422</v>
      </c>
      <c r="S29" s="66">
        <f t="shared" si="3"/>
        <v>243.4465147882578</v>
      </c>
      <c r="T29" s="247">
        <v>3000</v>
      </c>
      <c r="U29" s="247">
        <f t="shared" si="4"/>
        <v>2932.676569104722</v>
      </c>
      <c r="V29" s="66">
        <f t="shared" si="5"/>
        <v>980.6671029621602</v>
      </c>
      <c r="W29" s="247">
        <v>900</v>
      </c>
      <c r="X29" s="247">
        <f t="shared" si="6"/>
        <v>849.826289876755</v>
      </c>
      <c r="Y29" s="66">
        <f t="shared" si="7"/>
        <v>293.6202249115029</v>
      </c>
      <c r="Z29" s="247">
        <v>3000</v>
      </c>
      <c r="AA29" s="247">
        <f t="shared" si="8"/>
        <v>2961.608288875571</v>
      </c>
      <c r="AB29" s="66">
        <f t="shared" si="9"/>
        <v>1019.0588140865893</v>
      </c>
      <c r="AC29" s="247">
        <v>900</v>
      </c>
      <c r="AD29" s="247">
        <f t="shared" si="10"/>
        <v>887.3590864013331</v>
      </c>
      <c r="AE29" s="66">
        <f t="shared" si="11"/>
        <v>306.26113851016976</v>
      </c>
      <c r="AF29" s="247">
        <v>3000</v>
      </c>
      <c r="AG29" s="247">
        <f t="shared" si="19"/>
        <v>3158.202283789388</v>
      </c>
      <c r="AH29" s="66">
        <f t="shared" si="20"/>
        <v>860.8565302972015</v>
      </c>
      <c r="AI29" s="247">
        <v>900</v>
      </c>
      <c r="AJ29" s="247">
        <f t="shared" si="21"/>
        <v>966.6614927536032</v>
      </c>
      <c r="AK29" s="66">
        <f t="shared" si="22"/>
        <v>239.5996457565666</v>
      </c>
    </row>
    <row r="30" spans="1:37" ht="15" hidden="1" outlineLevel="1">
      <c r="A30" s="245" t="s">
        <v>141</v>
      </c>
      <c r="B30" s="246">
        <v>9600</v>
      </c>
      <c r="C30" s="246">
        <f t="shared" si="12"/>
        <v>3205.1877303252804</v>
      </c>
      <c r="D30" s="66">
        <f t="shared" si="13"/>
        <v>6394.81226967472</v>
      </c>
      <c r="E30" s="246">
        <v>7200</v>
      </c>
      <c r="F30" s="246">
        <f t="shared" si="14"/>
        <v>2487.681887843383</v>
      </c>
      <c r="G30" s="66">
        <f t="shared" si="23"/>
        <v>4712.318112156618</v>
      </c>
      <c r="H30" s="247">
        <v>9600</v>
      </c>
      <c r="I30" s="247">
        <f t="shared" si="15"/>
        <v>15425.447073426021</v>
      </c>
      <c r="J30" s="66">
        <f t="shared" si="16"/>
        <v>569.3651962486983</v>
      </c>
      <c r="K30" s="247">
        <v>7200</v>
      </c>
      <c r="L30" s="247">
        <f t="shared" si="17"/>
        <v>11912.318112156618</v>
      </c>
      <c r="M30" s="66">
        <f t="shared" si="18"/>
        <v>0</v>
      </c>
      <c r="N30" s="247">
        <v>12000</v>
      </c>
      <c r="O30" s="247">
        <f t="shared" si="0"/>
        <v>8915.990507981169</v>
      </c>
      <c r="P30" s="66">
        <f t="shared" si="1"/>
        <v>3653.3746882675296</v>
      </c>
      <c r="Q30" s="247">
        <v>3600</v>
      </c>
      <c r="R30" s="247">
        <f t="shared" si="2"/>
        <v>2626.213940846969</v>
      </c>
      <c r="S30" s="66">
        <f t="shared" si="3"/>
        <v>973.7860591530311</v>
      </c>
      <c r="T30" s="247">
        <v>12000</v>
      </c>
      <c r="U30" s="247">
        <f t="shared" si="4"/>
        <v>11730.706276418889</v>
      </c>
      <c r="V30" s="66">
        <f t="shared" si="5"/>
        <v>3922.668411848641</v>
      </c>
      <c r="W30" s="247">
        <v>3600</v>
      </c>
      <c r="X30" s="247">
        <f t="shared" si="6"/>
        <v>3399.30515950702</v>
      </c>
      <c r="Y30" s="66">
        <f t="shared" si="7"/>
        <v>1174.4808996460115</v>
      </c>
      <c r="Z30" s="247">
        <v>12000</v>
      </c>
      <c r="AA30" s="247">
        <f t="shared" si="8"/>
        <v>11846.433155502284</v>
      </c>
      <c r="AB30" s="66">
        <f t="shared" si="9"/>
        <v>4076.2352563463573</v>
      </c>
      <c r="AC30" s="247">
        <v>3600</v>
      </c>
      <c r="AD30" s="247">
        <f t="shared" si="10"/>
        <v>3549.4363456053325</v>
      </c>
      <c r="AE30" s="66">
        <f t="shared" si="11"/>
        <v>1225.044554040679</v>
      </c>
      <c r="AF30" s="247">
        <v>12000</v>
      </c>
      <c r="AG30" s="247">
        <f t="shared" si="19"/>
        <v>12632.809135157551</v>
      </c>
      <c r="AH30" s="66">
        <f t="shared" si="20"/>
        <v>3443.426121188806</v>
      </c>
      <c r="AI30" s="247">
        <v>3600</v>
      </c>
      <c r="AJ30" s="247">
        <f t="shared" si="21"/>
        <v>3866.6459710144127</v>
      </c>
      <c r="AK30" s="66">
        <f t="shared" si="22"/>
        <v>958.3985830262664</v>
      </c>
    </row>
    <row r="31" spans="1:37" ht="15" hidden="1" outlineLevel="1">
      <c r="A31" s="245" t="s">
        <v>142</v>
      </c>
      <c r="B31" s="246"/>
      <c r="C31" s="246">
        <f t="shared" si="12"/>
        <v>0</v>
      </c>
      <c r="D31" s="66">
        <f t="shared" si="13"/>
        <v>0</v>
      </c>
      <c r="E31" s="246"/>
      <c r="F31" s="246">
        <f t="shared" si="14"/>
        <v>0</v>
      </c>
      <c r="G31" s="66">
        <f t="shared" si="23"/>
        <v>0</v>
      </c>
      <c r="H31" s="247">
        <v>4800</v>
      </c>
      <c r="I31" s="247">
        <f t="shared" si="15"/>
        <v>4515.317401875651</v>
      </c>
      <c r="J31" s="66">
        <f t="shared" si="16"/>
        <v>284.68259812434917</v>
      </c>
      <c r="K31" s="247">
        <v>3600</v>
      </c>
      <c r="L31" s="247">
        <f t="shared" si="17"/>
        <v>3600</v>
      </c>
      <c r="M31" s="66">
        <f t="shared" si="18"/>
        <v>0</v>
      </c>
      <c r="N31" s="247">
        <v>6000</v>
      </c>
      <c r="O31" s="247">
        <f t="shared" si="0"/>
        <v>4457.995253990584</v>
      </c>
      <c r="P31" s="66">
        <f t="shared" si="1"/>
        <v>1826.6873441337648</v>
      </c>
      <c r="Q31" s="247">
        <v>1800</v>
      </c>
      <c r="R31" s="247">
        <f t="shared" si="2"/>
        <v>1313.1069704234844</v>
      </c>
      <c r="S31" s="66">
        <f t="shared" si="3"/>
        <v>486.8930295765156</v>
      </c>
      <c r="T31" s="247">
        <v>6000</v>
      </c>
      <c r="U31" s="247">
        <f t="shared" si="4"/>
        <v>5865.353138209444</v>
      </c>
      <c r="V31" s="66">
        <f t="shared" si="5"/>
        <v>1961.3342059243205</v>
      </c>
      <c r="W31" s="247">
        <v>1800</v>
      </c>
      <c r="X31" s="247">
        <f t="shared" si="6"/>
        <v>1699.65257975351</v>
      </c>
      <c r="Y31" s="66">
        <f t="shared" si="7"/>
        <v>587.2404498230057</v>
      </c>
      <c r="Z31" s="247">
        <v>4871.2</v>
      </c>
      <c r="AA31" s="247">
        <f t="shared" si="8"/>
        <v>5177.854440864789</v>
      </c>
      <c r="AB31" s="66">
        <f t="shared" si="9"/>
        <v>1654.6797650595317</v>
      </c>
      <c r="AC31" s="247">
        <v>1461.36</v>
      </c>
      <c r="AD31" s="247">
        <f t="shared" si="10"/>
        <v>1551.314030519426</v>
      </c>
      <c r="AE31" s="66">
        <f t="shared" si="11"/>
        <v>497.2864193035798</v>
      </c>
      <c r="AF31" s="247"/>
      <c r="AG31" s="247">
        <f t="shared" si="19"/>
        <v>1654.6797650595317</v>
      </c>
      <c r="AH31" s="66">
        <f t="shared" si="20"/>
        <v>0</v>
      </c>
      <c r="AI31" s="247"/>
      <c r="AJ31" s="247">
        <f t="shared" si="21"/>
        <v>497.2864193035798</v>
      </c>
      <c r="AK31" s="66">
        <f t="shared" si="22"/>
        <v>0</v>
      </c>
    </row>
    <row r="32" spans="1:37" ht="15" hidden="1" outlineLevel="1">
      <c r="A32" s="245" t="s">
        <v>143</v>
      </c>
      <c r="B32" s="246">
        <v>2400</v>
      </c>
      <c r="C32" s="246">
        <f t="shared" si="12"/>
        <v>801.2969325813201</v>
      </c>
      <c r="D32" s="66">
        <f t="shared" si="13"/>
        <v>1598.70306741868</v>
      </c>
      <c r="E32" s="246">
        <v>1800</v>
      </c>
      <c r="F32" s="246">
        <f t="shared" si="14"/>
        <v>621.9204719608457</v>
      </c>
      <c r="G32" s="66">
        <f t="shared" si="23"/>
        <v>1178.0795280391544</v>
      </c>
      <c r="H32" s="247">
        <v>2400</v>
      </c>
      <c r="I32" s="247">
        <f t="shared" si="15"/>
        <v>3856.3617683565053</v>
      </c>
      <c r="J32" s="66">
        <f t="shared" si="16"/>
        <v>142.34129906217458</v>
      </c>
      <c r="K32" s="247">
        <v>1800</v>
      </c>
      <c r="L32" s="247">
        <f t="shared" si="17"/>
        <v>2978.0795280391544</v>
      </c>
      <c r="M32" s="66">
        <f t="shared" si="18"/>
        <v>0</v>
      </c>
      <c r="N32" s="247">
        <v>3000</v>
      </c>
      <c r="O32" s="247">
        <f t="shared" si="0"/>
        <v>2228.997626995292</v>
      </c>
      <c r="P32" s="66">
        <f t="shared" si="1"/>
        <v>913.3436720668824</v>
      </c>
      <c r="Q32" s="247">
        <v>900</v>
      </c>
      <c r="R32" s="247">
        <f t="shared" si="2"/>
        <v>656.5534852117422</v>
      </c>
      <c r="S32" s="66">
        <f t="shared" si="3"/>
        <v>243.4465147882578</v>
      </c>
      <c r="T32" s="247">
        <v>3000</v>
      </c>
      <c r="U32" s="247">
        <f t="shared" si="4"/>
        <v>2932.676569104722</v>
      </c>
      <c r="V32" s="66">
        <f t="shared" si="5"/>
        <v>980.6671029621602</v>
      </c>
      <c r="W32" s="247">
        <v>900</v>
      </c>
      <c r="X32" s="247">
        <f t="shared" si="6"/>
        <v>849.826289876755</v>
      </c>
      <c r="Y32" s="66">
        <f t="shared" si="7"/>
        <v>293.6202249115029</v>
      </c>
      <c r="Z32" s="247">
        <v>3000</v>
      </c>
      <c r="AA32" s="247">
        <f t="shared" si="8"/>
        <v>2961.608288875571</v>
      </c>
      <c r="AB32" s="66">
        <f t="shared" si="9"/>
        <v>1019.0588140865893</v>
      </c>
      <c r="AC32" s="247">
        <v>900</v>
      </c>
      <c r="AD32" s="247">
        <f t="shared" si="10"/>
        <v>887.3590864013331</v>
      </c>
      <c r="AE32" s="66">
        <f t="shared" si="11"/>
        <v>306.26113851016976</v>
      </c>
      <c r="AF32" s="247">
        <v>3000</v>
      </c>
      <c r="AG32" s="247">
        <f t="shared" si="19"/>
        <v>3158.202283789388</v>
      </c>
      <c r="AH32" s="66">
        <f t="shared" si="20"/>
        <v>860.8565302972015</v>
      </c>
      <c r="AI32" s="247">
        <v>900</v>
      </c>
      <c r="AJ32" s="247">
        <f t="shared" si="21"/>
        <v>966.6614927536032</v>
      </c>
      <c r="AK32" s="66">
        <f t="shared" si="22"/>
        <v>239.5996457565666</v>
      </c>
    </row>
    <row r="33" spans="1:37" ht="15" hidden="1" outlineLevel="1">
      <c r="A33" s="245" t="s">
        <v>144</v>
      </c>
      <c r="B33" s="246">
        <v>2400</v>
      </c>
      <c r="C33" s="246">
        <f t="shared" si="12"/>
        <v>801.2969325813201</v>
      </c>
      <c r="D33" s="66">
        <f t="shared" si="13"/>
        <v>1598.70306741868</v>
      </c>
      <c r="E33" s="246">
        <v>1800</v>
      </c>
      <c r="F33" s="246">
        <f t="shared" si="14"/>
        <v>621.9204719608457</v>
      </c>
      <c r="G33" s="66">
        <f t="shared" si="23"/>
        <v>1178.0795280391544</v>
      </c>
      <c r="H33" s="247">
        <v>2400</v>
      </c>
      <c r="I33" s="247">
        <f t="shared" si="15"/>
        <v>3856.3617683565053</v>
      </c>
      <c r="J33" s="66">
        <f t="shared" si="16"/>
        <v>142.34129906217458</v>
      </c>
      <c r="K33" s="247">
        <v>1800</v>
      </c>
      <c r="L33" s="247">
        <f t="shared" si="17"/>
        <v>2978.0795280391544</v>
      </c>
      <c r="M33" s="66">
        <f t="shared" si="18"/>
        <v>0</v>
      </c>
      <c r="N33" s="247">
        <v>3000</v>
      </c>
      <c r="O33" s="247">
        <f t="shared" si="0"/>
        <v>2228.997626995292</v>
      </c>
      <c r="P33" s="66">
        <f t="shared" si="1"/>
        <v>913.3436720668824</v>
      </c>
      <c r="Q33" s="247">
        <v>900</v>
      </c>
      <c r="R33" s="247">
        <f t="shared" si="2"/>
        <v>656.5534852117422</v>
      </c>
      <c r="S33" s="66">
        <f t="shared" si="3"/>
        <v>243.4465147882578</v>
      </c>
      <c r="T33" s="247">
        <v>3000</v>
      </c>
      <c r="U33" s="247">
        <f t="shared" si="4"/>
        <v>2932.676569104722</v>
      </c>
      <c r="V33" s="66">
        <f t="shared" si="5"/>
        <v>980.6671029621602</v>
      </c>
      <c r="W33" s="247">
        <v>900</v>
      </c>
      <c r="X33" s="247">
        <f t="shared" si="6"/>
        <v>849.826289876755</v>
      </c>
      <c r="Y33" s="66">
        <f t="shared" si="7"/>
        <v>293.6202249115029</v>
      </c>
      <c r="Z33" s="247">
        <v>3000</v>
      </c>
      <c r="AA33" s="247">
        <f t="shared" si="8"/>
        <v>2961.608288875571</v>
      </c>
      <c r="AB33" s="66">
        <f t="shared" si="9"/>
        <v>1019.0588140865893</v>
      </c>
      <c r="AC33" s="247">
        <v>900</v>
      </c>
      <c r="AD33" s="247">
        <f t="shared" si="10"/>
        <v>887.3590864013331</v>
      </c>
      <c r="AE33" s="66">
        <f t="shared" si="11"/>
        <v>306.26113851016976</v>
      </c>
      <c r="AF33" s="247">
        <v>3000</v>
      </c>
      <c r="AG33" s="247">
        <f t="shared" si="19"/>
        <v>3158.202283789388</v>
      </c>
      <c r="AH33" s="66">
        <f t="shared" si="20"/>
        <v>860.8565302972015</v>
      </c>
      <c r="AI33" s="247">
        <v>900</v>
      </c>
      <c r="AJ33" s="247">
        <f t="shared" si="21"/>
        <v>966.6614927536032</v>
      </c>
      <c r="AK33" s="66">
        <f t="shared" si="22"/>
        <v>239.5996457565666</v>
      </c>
    </row>
    <row r="34" spans="1:37" ht="15" hidden="1" outlineLevel="1">
      <c r="A34" s="245" t="s">
        <v>145</v>
      </c>
      <c r="B34" s="246">
        <v>2400</v>
      </c>
      <c r="C34" s="246">
        <f t="shared" si="12"/>
        <v>801.2969325813201</v>
      </c>
      <c r="D34" s="66">
        <f t="shared" si="13"/>
        <v>1598.70306741868</v>
      </c>
      <c r="E34" s="246">
        <v>1800</v>
      </c>
      <c r="F34" s="246">
        <f t="shared" si="14"/>
        <v>621.9204719608457</v>
      </c>
      <c r="G34" s="66">
        <f t="shared" si="23"/>
        <v>1178.0795280391544</v>
      </c>
      <c r="H34" s="247">
        <v>2400</v>
      </c>
      <c r="I34" s="247">
        <f t="shared" si="15"/>
        <v>3856.3617683565053</v>
      </c>
      <c r="J34" s="66">
        <f t="shared" si="16"/>
        <v>142.34129906217458</v>
      </c>
      <c r="K34" s="247">
        <v>1800</v>
      </c>
      <c r="L34" s="247">
        <f t="shared" si="17"/>
        <v>2978.0795280391544</v>
      </c>
      <c r="M34" s="66">
        <f t="shared" si="18"/>
        <v>0</v>
      </c>
      <c r="N34" s="247">
        <v>3000</v>
      </c>
      <c r="O34" s="247">
        <f t="shared" si="0"/>
        <v>2228.997626995292</v>
      </c>
      <c r="P34" s="66">
        <f t="shared" si="1"/>
        <v>913.3436720668824</v>
      </c>
      <c r="Q34" s="247">
        <v>900</v>
      </c>
      <c r="R34" s="247">
        <f t="shared" si="2"/>
        <v>656.5534852117422</v>
      </c>
      <c r="S34" s="66">
        <f t="shared" si="3"/>
        <v>243.4465147882578</v>
      </c>
      <c r="T34" s="247">
        <v>3000</v>
      </c>
      <c r="U34" s="247">
        <f t="shared" si="4"/>
        <v>2932.676569104722</v>
      </c>
      <c r="V34" s="66">
        <f t="shared" si="5"/>
        <v>980.6671029621602</v>
      </c>
      <c r="W34" s="247">
        <v>900</v>
      </c>
      <c r="X34" s="247">
        <f t="shared" si="6"/>
        <v>849.826289876755</v>
      </c>
      <c r="Y34" s="66">
        <f t="shared" si="7"/>
        <v>293.6202249115029</v>
      </c>
      <c r="Z34" s="247">
        <v>3000</v>
      </c>
      <c r="AA34" s="247">
        <f t="shared" si="8"/>
        <v>2961.608288875571</v>
      </c>
      <c r="AB34" s="66">
        <f t="shared" si="9"/>
        <v>1019.0588140865893</v>
      </c>
      <c r="AC34" s="247">
        <v>900</v>
      </c>
      <c r="AD34" s="247">
        <f t="shared" si="10"/>
        <v>887.3590864013331</v>
      </c>
      <c r="AE34" s="66">
        <f t="shared" si="11"/>
        <v>306.26113851016976</v>
      </c>
      <c r="AF34" s="247">
        <v>3000</v>
      </c>
      <c r="AG34" s="247">
        <f t="shared" si="19"/>
        <v>3158.202283789388</v>
      </c>
      <c r="AH34" s="66">
        <f t="shared" si="20"/>
        <v>860.8565302972015</v>
      </c>
      <c r="AI34" s="247">
        <v>900</v>
      </c>
      <c r="AJ34" s="247">
        <f t="shared" si="21"/>
        <v>966.6614927536032</v>
      </c>
      <c r="AK34" s="66">
        <f t="shared" si="22"/>
        <v>239.5996457565666</v>
      </c>
    </row>
    <row r="35" spans="1:37" ht="15" hidden="1" outlineLevel="1">
      <c r="A35" s="245" t="s">
        <v>146</v>
      </c>
      <c r="B35" s="246"/>
      <c r="C35" s="246">
        <f t="shared" si="12"/>
        <v>0</v>
      </c>
      <c r="D35" s="66">
        <f t="shared" si="13"/>
        <v>0</v>
      </c>
      <c r="E35" s="246"/>
      <c r="F35" s="246">
        <f t="shared" si="14"/>
        <v>0</v>
      </c>
      <c r="G35" s="66">
        <f t="shared" si="23"/>
        <v>0</v>
      </c>
      <c r="H35" s="247"/>
      <c r="I35" s="247">
        <f t="shared" si="15"/>
        <v>0</v>
      </c>
      <c r="J35" s="66">
        <f t="shared" si="16"/>
        <v>0</v>
      </c>
      <c r="K35" s="247"/>
      <c r="L35" s="247">
        <f t="shared" si="17"/>
        <v>0</v>
      </c>
      <c r="M35" s="66">
        <f t="shared" si="18"/>
        <v>0</v>
      </c>
      <c r="N35" s="247"/>
      <c r="O35" s="247">
        <f t="shared" si="0"/>
        <v>0</v>
      </c>
      <c r="P35" s="66">
        <f t="shared" si="1"/>
        <v>0</v>
      </c>
      <c r="Q35" s="247"/>
      <c r="R35" s="247">
        <f t="shared" si="2"/>
        <v>0</v>
      </c>
      <c r="S35" s="66">
        <f t="shared" si="3"/>
        <v>0</v>
      </c>
      <c r="T35" s="247"/>
      <c r="U35" s="247">
        <f t="shared" si="4"/>
        <v>0</v>
      </c>
      <c r="V35" s="66">
        <f t="shared" si="5"/>
        <v>0</v>
      </c>
      <c r="W35" s="247"/>
      <c r="X35" s="247">
        <f t="shared" si="6"/>
        <v>0</v>
      </c>
      <c r="Y35" s="66">
        <f t="shared" si="7"/>
        <v>0</v>
      </c>
      <c r="Z35" s="247">
        <v>3200</v>
      </c>
      <c r="AA35" s="247">
        <f t="shared" si="8"/>
        <v>2113.003931640971</v>
      </c>
      <c r="AB35" s="66">
        <f t="shared" si="9"/>
        <v>1086.9960683590289</v>
      </c>
      <c r="AC35" s="247">
        <v>960</v>
      </c>
      <c r="AD35" s="247">
        <f t="shared" si="10"/>
        <v>633.3214522558189</v>
      </c>
      <c r="AE35" s="66">
        <f t="shared" si="11"/>
        <v>326.67854774418106</v>
      </c>
      <c r="AF35" s="247">
        <v>4800</v>
      </c>
      <c r="AG35" s="247">
        <f t="shared" si="19"/>
        <v>4509.625619883507</v>
      </c>
      <c r="AH35" s="66">
        <f t="shared" si="20"/>
        <v>1377.3704484755217</v>
      </c>
      <c r="AI35" s="247">
        <v>1440</v>
      </c>
      <c r="AJ35" s="247">
        <f t="shared" si="21"/>
        <v>1383.3191145336743</v>
      </c>
      <c r="AK35" s="66">
        <f t="shared" si="22"/>
        <v>383.3594332105067</v>
      </c>
    </row>
    <row r="36" spans="1:37" ht="15" hidden="1" outlineLevel="1">
      <c r="A36" s="245" t="s">
        <v>147</v>
      </c>
      <c r="B36" s="246">
        <v>4200</v>
      </c>
      <c r="C36" s="246">
        <f t="shared" si="12"/>
        <v>1402.2696320173102</v>
      </c>
      <c r="D36" s="66">
        <f t="shared" si="13"/>
        <v>2797.73036798269</v>
      </c>
      <c r="E36" s="246"/>
      <c r="F36" s="246">
        <f t="shared" si="14"/>
        <v>0</v>
      </c>
      <c r="G36" s="66">
        <f t="shared" si="23"/>
        <v>0</v>
      </c>
      <c r="H36" s="247">
        <v>4200</v>
      </c>
      <c r="I36" s="247">
        <f t="shared" si="15"/>
        <v>6748.633094623885</v>
      </c>
      <c r="J36" s="66">
        <f t="shared" si="16"/>
        <v>249.09727335880507</v>
      </c>
      <c r="K36" s="247"/>
      <c r="L36" s="247">
        <f t="shared" si="17"/>
        <v>0</v>
      </c>
      <c r="M36" s="66">
        <f t="shared" si="18"/>
        <v>0</v>
      </c>
      <c r="N36" s="247">
        <v>3900</v>
      </c>
      <c r="O36" s="247">
        <f t="shared" si="0"/>
        <v>2961.750499671858</v>
      </c>
      <c r="P36" s="66">
        <f t="shared" si="1"/>
        <v>1187.346773686947</v>
      </c>
      <c r="Q36" s="247"/>
      <c r="R36" s="247">
        <f t="shared" si="2"/>
        <v>0</v>
      </c>
      <c r="S36" s="66">
        <f t="shared" si="3"/>
        <v>0</v>
      </c>
      <c r="T36" s="247">
        <v>3900</v>
      </c>
      <c r="U36" s="247">
        <f t="shared" si="4"/>
        <v>3812.479539836139</v>
      </c>
      <c r="V36" s="66">
        <f t="shared" si="5"/>
        <v>1274.8672338508081</v>
      </c>
      <c r="W36" s="247"/>
      <c r="X36" s="247">
        <f t="shared" si="6"/>
        <v>0</v>
      </c>
      <c r="Y36" s="66">
        <f t="shared" si="7"/>
        <v>0</v>
      </c>
      <c r="Z36" s="247">
        <v>3900</v>
      </c>
      <c r="AA36" s="247">
        <f t="shared" si="8"/>
        <v>3850.090775538242</v>
      </c>
      <c r="AB36" s="66">
        <f t="shared" si="9"/>
        <v>1324.7764583125659</v>
      </c>
      <c r="AC36" s="247"/>
      <c r="AD36" s="247">
        <f t="shared" si="10"/>
        <v>0</v>
      </c>
      <c r="AE36" s="66">
        <f t="shared" si="11"/>
        <v>0</v>
      </c>
      <c r="AF36" s="247">
        <v>3900</v>
      </c>
      <c r="AG36" s="247">
        <f t="shared" si="19"/>
        <v>4105.6629689262045</v>
      </c>
      <c r="AH36" s="66">
        <f t="shared" si="20"/>
        <v>1119.1134893863618</v>
      </c>
      <c r="AI36" s="247"/>
      <c r="AJ36" s="247">
        <f t="shared" si="21"/>
        <v>0</v>
      </c>
      <c r="AK36" s="66">
        <f t="shared" si="22"/>
        <v>0</v>
      </c>
    </row>
    <row r="37" spans="1:37" ht="15" hidden="1" outlineLevel="1">
      <c r="A37" s="245" t="s">
        <v>148</v>
      </c>
      <c r="B37" s="246"/>
      <c r="C37" s="246">
        <f t="shared" si="12"/>
        <v>0</v>
      </c>
      <c r="D37" s="66">
        <f t="shared" si="13"/>
        <v>0</v>
      </c>
      <c r="E37" s="246"/>
      <c r="F37" s="246">
        <f t="shared" si="14"/>
        <v>0</v>
      </c>
      <c r="G37" s="66">
        <f t="shared" si="23"/>
        <v>0</v>
      </c>
      <c r="H37" s="247"/>
      <c r="I37" s="247">
        <f t="shared" si="15"/>
        <v>0</v>
      </c>
      <c r="J37" s="66">
        <f t="shared" si="16"/>
        <v>0</v>
      </c>
      <c r="K37" s="247"/>
      <c r="L37" s="247">
        <f t="shared" si="17"/>
        <v>0</v>
      </c>
      <c r="M37" s="66">
        <f t="shared" si="18"/>
        <v>0</v>
      </c>
      <c r="N37" s="247"/>
      <c r="O37" s="247">
        <f t="shared" si="0"/>
        <v>0</v>
      </c>
      <c r="P37" s="66">
        <f t="shared" si="1"/>
        <v>0</v>
      </c>
      <c r="Q37" s="247"/>
      <c r="R37" s="247">
        <f t="shared" si="2"/>
        <v>0</v>
      </c>
      <c r="S37" s="66">
        <f t="shared" si="3"/>
        <v>0</v>
      </c>
      <c r="T37" s="247"/>
      <c r="U37" s="247">
        <f t="shared" si="4"/>
        <v>0</v>
      </c>
      <c r="V37" s="66">
        <f t="shared" si="5"/>
        <v>0</v>
      </c>
      <c r="W37" s="247"/>
      <c r="X37" s="247">
        <f t="shared" si="6"/>
        <v>0</v>
      </c>
      <c r="Y37" s="66">
        <f t="shared" si="7"/>
        <v>0</v>
      </c>
      <c r="Z37" s="247"/>
      <c r="AA37" s="247">
        <f t="shared" si="8"/>
        <v>0</v>
      </c>
      <c r="AB37" s="66">
        <f t="shared" si="9"/>
        <v>0</v>
      </c>
      <c r="AC37" s="247"/>
      <c r="AD37" s="247">
        <f t="shared" si="10"/>
        <v>0</v>
      </c>
      <c r="AE37" s="66">
        <f t="shared" si="11"/>
        <v>0</v>
      </c>
      <c r="AF37" s="247">
        <v>3458</v>
      </c>
      <c r="AG37" s="247">
        <f t="shared" si="19"/>
        <v>2465.7193727440927</v>
      </c>
      <c r="AH37" s="66">
        <f t="shared" si="20"/>
        <v>992.2806272559073</v>
      </c>
      <c r="AI37" s="247"/>
      <c r="AJ37" s="247">
        <f t="shared" si="21"/>
        <v>0</v>
      </c>
      <c r="AK37" s="66">
        <f t="shared" si="22"/>
        <v>0</v>
      </c>
    </row>
    <row r="38" spans="1:37" ht="15" hidden="1" outlineLevel="1">
      <c r="A38" s="245" t="s">
        <v>149</v>
      </c>
      <c r="B38" s="246">
        <v>3840</v>
      </c>
      <c r="C38" s="246">
        <f t="shared" si="12"/>
        <v>1282.0750921301121</v>
      </c>
      <c r="D38" s="66">
        <f t="shared" si="13"/>
        <v>2557.9249078698876</v>
      </c>
      <c r="E38" s="246">
        <v>2880</v>
      </c>
      <c r="F38" s="246">
        <f t="shared" si="14"/>
        <v>995.072755137353</v>
      </c>
      <c r="G38" s="66">
        <f t="shared" si="23"/>
        <v>1884.927244862647</v>
      </c>
      <c r="H38" s="247">
        <v>3840</v>
      </c>
      <c r="I38" s="247">
        <f t="shared" si="15"/>
        <v>6170.1788293704085</v>
      </c>
      <c r="J38" s="66">
        <f t="shared" si="16"/>
        <v>227.74607849947915</v>
      </c>
      <c r="K38" s="247">
        <v>2880</v>
      </c>
      <c r="L38" s="247">
        <f t="shared" si="17"/>
        <v>4764.927244862647</v>
      </c>
      <c r="M38" s="66">
        <f t="shared" si="18"/>
        <v>0</v>
      </c>
      <c r="N38" s="247">
        <v>4800</v>
      </c>
      <c r="O38" s="247">
        <f t="shared" si="0"/>
        <v>3566.396203192467</v>
      </c>
      <c r="P38" s="66">
        <f t="shared" si="1"/>
        <v>1461.349875307012</v>
      </c>
      <c r="Q38" s="247">
        <v>1440</v>
      </c>
      <c r="R38" s="247">
        <f t="shared" si="2"/>
        <v>1050.4855763387875</v>
      </c>
      <c r="S38" s="66">
        <f t="shared" si="3"/>
        <v>389.5144236612125</v>
      </c>
      <c r="T38" s="247">
        <v>4800</v>
      </c>
      <c r="U38" s="247">
        <f t="shared" si="4"/>
        <v>4692.2825105675565</v>
      </c>
      <c r="V38" s="66">
        <f t="shared" si="5"/>
        <v>1569.067364739456</v>
      </c>
      <c r="W38" s="247">
        <v>1440</v>
      </c>
      <c r="X38" s="247">
        <f t="shared" si="6"/>
        <v>1359.7220638028082</v>
      </c>
      <c r="Y38" s="66">
        <f t="shared" si="7"/>
        <v>469.7923598584043</v>
      </c>
      <c r="Z38" s="247">
        <v>5200</v>
      </c>
      <c r="AA38" s="247">
        <f t="shared" si="8"/>
        <v>5002.698753656034</v>
      </c>
      <c r="AB38" s="66">
        <f t="shared" si="9"/>
        <v>1766.3686110834224</v>
      </c>
      <c r="AC38" s="247">
        <v>1560</v>
      </c>
      <c r="AD38" s="247">
        <f t="shared" si="10"/>
        <v>1498.9397197741102</v>
      </c>
      <c r="AE38" s="66">
        <f t="shared" si="11"/>
        <v>530.8526400842941</v>
      </c>
      <c r="AF38" s="247">
        <v>6000</v>
      </c>
      <c r="AG38" s="247">
        <f t="shared" si="19"/>
        <v>6044.655550489019</v>
      </c>
      <c r="AH38" s="66">
        <f t="shared" si="20"/>
        <v>1721.713060594403</v>
      </c>
      <c r="AI38" s="247">
        <v>1800</v>
      </c>
      <c r="AJ38" s="247">
        <f t="shared" si="21"/>
        <v>1851.653348571161</v>
      </c>
      <c r="AK38" s="66">
        <f t="shared" si="22"/>
        <v>479.19929151313295</v>
      </c>
    </row>
    <row r="39" spans="1:37" ht="15.75" hidden="1" outlineLevel="1" thickBot="1">
      <c r="A39" s="249" t="s">
        <v>150</v>
      </c>
      <c r="B39" s="250"/>
      <c r="C39" s="250">
        <f t="shared" si="12"/>
        <v>0</v>
      </c>
      <c r="D39" s="175">
        <f t="shared" si="13"/>
        <v>0</v>
      </c>
      <c r="E39" s="250"/>
      <c r="F39" s="250">
        <f t="shared" si="14"/>
        <v>0</v>
      </c>
      <c r="G39" s="175">
        <f t="shared" si="23"/>
        <v>0</v>
      </c>
      <c r="H39" s="251">
        <v>2400</v>
      </c>
      <c r="I39" s="251">
        <f t="shared" si="15"/>
        <v>2257.6587009378254</v>
      </c>
      <c r="J39" s="175">
        <f t="shared" si="16"/>
        <v>142.34129906217458</v>
      </c>
      <c r="K39" s="251">
        <v>1800</v>
      </c>
      <c r="L39" s="251">
        <f t="shared" si="17"/>
        <v>1800</v>
      </c>
      <c r="M39" s="175">
        <f t="shared" si="18"/>
        <v>0</v>
      </c>
      <c r="N39" s="251">
        <v>3000</v>
      </c>
      <c r="O39" s="251">
        <f t="shared" si="0"/>
        <v>2228.997626995292</v>
      </c>
      <c r="P39" s="175">
        <f t="shared" si="1"/>
        <v>913.3436720668824</v>
      </c>
      <c r="Q39" s="251">
        <v>900</v>
      </c>
      <c r="R39" s="251">
        <f t="shared" si="2"/>
        <v>656.5534852117422</v>
      </c>
      <c r="S39" s="175">
        <f t="shared" si="3"/>
        <v>243.4465147882578</v>
      </c>
      <c r="T39" s="251">
        <v>2884.4</v>
      </c>
      <c r="U39" s="251">
        <f t="shared" si="4"/>
        <v>2854.8649414721976</v>
      </c>
      <c r="V39" s="175">
        <f t="shared" si="5"/>
        <v>942.8787305946848</v>
      </c>
      <c r="W39" s="251">
        <v>865.32</v>
      </c>
      <c r="X39" s="251">
        <f t="shared" si="6"/>
        <v>826.4604558766783</v>
      </c>
      <c r="Y39" s="175">
        <f t="shared" si="7"/>
        <v>282.3060589115795</v>
      </c>
      <c r="Z39" s="251"/>
      <c r="AA39" s="251">
        <f t="shared" si="8"/>
        <v>942.8787305946848</v>
      </c>
      <c r="AB39" s="175">
        <f t="shared" si="9"/>
        <v>0</v>
      </c>
      <c r="AC39" s="251"/>
      <c r="AD39" s="251">
        <f t="shared" si="10"/>
        <v>282.3060589115795</v>
      </c>
      <c r="AE39" s="175">
        <f t="shared" si="11"/>
        <v>0</v>
      </c>
      <c r="AF39" s="251"/>
      <c r="AG39" s="251">
        <f t="shared" si="19"/>
        <v>0</v>
      </c>
      <c r="AH39" s="175">
        <f t="shared" si="20"/>
        <v>0</v>
      </c>
      <c r="AI39" s="251"/>
      <c r="AJ39" s="251">
        <f t="shared" si="21"/>
        <v>0</v>
      </c>
      <c r="AK39" s="175">
        <f t="shared" si="22"/>
        <v>0</v>
      </c>
    </row>
    <row r="40" spans="1:37" ht="15.75" collapsed="1" thickBot="1">
      <c r="A40" s="252" t="s">
        <v>35</v>
      </c>
      <c r="B40" s="253">
        <f aca="true" t="shared" si="24" ref="B40:AK40">SUM(B9:B39)</f>
        <v>138166.01</v>
      </c>
      <c r="C40" s="254">
        <f t="shared" si="24"/>
        <v>46130.00000000001</v>
      </c>
      <c r="D40" s="255">
        <f t="shared" si="24"/>
        <v>92036.01000000001</v>
      </c>
      <c r="E40" s="256">
        <f t="shared" si="24"/>
        <v>91024.5</v>
      </c>
      <c r="F40" s="257">
        <f t="shared" si="24"/>
        <v>31450</v>
      </c>
      <c r="G40" s="255">
        <f t="shared" si="24"/>
        <v>59574.5</v>
      </c>
      <c r="H40" s="258">
        <f t="shared" si="24"/>
        <v>115160</v>
      </c>
      <c r="I40" s="254">
        <f t="shared" si="24"/>
        <v>200365.99999999997</v>
      </c>
      <c r="J40" s="255">
        <f t="shared" si="24"/>
        <v>6830.010000000007</v>
      </c>
      <c r="K40" s="256">
        <f t="shared" si="24"/>
        <v>76920</v>
      </c>
      <c r="L40" s="257">
        <f t="shared" si="24"/>
        <v>136494.50000000003</v>
      </c>
      <c r="M40" s="255">
        <f t="shared" si="24"/>
        <v>0</v>
      </c>
      <c r="N40" s="258">
        <f t="shared" si="24"/>
        <v>155686.38</v>
      </c>
      <c r="O40" s="254">
        <f t="shared" si="24"/>
        <v>115117.99999999997</v>
      </c>
      <c r="P40" s="255">
        <f t="shared" si="24"/>
        <v>47398.390000000036</v>
      </c>
      <c r="Q40" s="256">
        <f t="shared" si="24"/>
        <v>43445.28</v>
      </c>
      <c r="R40" s="257">
        <f t="shared" si="24"/>
        <v>31693.499999999996</v>
      </c>
      <c r="S40" s="255">
        <f t="shared" si="24"/>
        <v>11751.78</v>
      </c>
      <c r="T40" s="258">
        <f t="shared" si="24"/>
        <v>149134.4</v>
      </c>
      <c r="U40" s="254">
        <f t="shared" si="24"/>
        <v>147782.38999999998</v>
      </c>
      <c r="V40" s="255">
        <f t="shared" si="24"/>
        <v>48750.39999999998</v>
      </c>
      <c r="W40" s="256">
        <f t="shared" si="24"/>
        <v>40645.32</v>
      </c>
      <c r="X40" s="257">
        <f t="shared" si="24"/>
        <v>39136.780000000006</v>
      </c>
      <c r="Y40" s="255">
        <f t="shared" si="24"/>
        <v>13260.320000000002</v>
      </c>
      <c r="Z40" s="258">
        <f t="shared" si="24"/>
        <v>154490.2</v>
      </c>
      <c r="AA40" s="254">
        <f t="shared" si="24"/>
        <v>150762.39999999997</v>
      </c>
      <c r="AB40" s="255">
        <f t="shared" si="24"/>
        <v>52478.20000000001</v>
      </c>
      <c r="AC40" s="256">
        <f t="shared" si="24"/>
        <v>42252.06</v>
      </c>
      <c r="AD40" s="257">
        <f t="shared" si="24"/>
        <v>41134.42</v>
      </c>
      <c r="AE40" s="255">
        <f t="shared" si="24"/>
        <v>14377.960000000003</v>
      </c>
      <c r="AF40" s="258">
        <f t="shared" si="24"/>
        <v>125282.2</v>
      </c>
      <c r="AG40" s="254">
        <f t="shared" si="24"/>
        <v>141810.40000000002</v>
      </c>
      <c r="AH40" s="255">
        <f t="shared" si="24"/>
        <v>35950.00000000002</v>
      </c>
      <c r="AI40" s="256">
        <f t="shared" si="24"/>
        <v>32452.260000000002</v>
      </c>
      <c r="AJ40" s="257">
        <f t="shared" si="24"/>
        <v>38190.720000000016</v>
      </c>
      <c r="AK40" s="259">
        <f t="shared" si="24"/>
        <v>8639.499999999998</v>
      </c>
    </row>
    <row r="41" spans="1:37" ht="15">
      <c r="A41" s="260" t="s">
        <v>64</v>
      </c>
      <c r="B41" s="261">
        <f>B40-E60</f>
        <v>0</v>
      </c>
      <c r="C41" s="261">
        <f>C40-D60</f>
        <v>0</v>
      </c>
      <c r="D41" s="69">
        <f>SUMIF(D9:D39,"&gt;0",D9:D39)</f>
        <v>92036.01000000001</v>
      </c>
      <c r="E41" s="261">
        <f>E40-E61</f>
        <v>0</v>
      </c>
      <c r="F41" s="261">
        <f>F40-D61</f>
        <v>0</v>
      </c>
      <c r="G41" s="69">
        <f>SUMIF(G9:G39,"&gt;0",G9:G39)</f>
        <v>59574.5</v>
      </c>
      <c r="H41" s="261">
        <f>H40-K60</f>
        <v>0</v>
      </c>
      <c r="I41" s="261">
        <f>I40-J60</f>
        <v>0</v>
      </c>
      <c r="J41" s="69">
        <f>SUMIF(J9:J39,"&gt;0",J9:J39)</f>
        <v>6830.010000000007</v>
      </c>
      <c r="K41" s="261">
        <f>K40-K61</f>
        <v>0</v>
      </c>
      <c r="L41" s="262">
        <f>L40-J61</f>
        <v>-5789.499999999971</v>
      </c>
      <c r="M41" s="69">
        <f>SUMIF(M9:M39,"&gt;0",M9:M39)</f>
        <v>0</v>
      </c>
      <c r="N41" s="261">
        <f>N40-Q60</f>
        <v>0</v>
      </c>
      <c r="O41" s="261">
        <f>O40-P60</f>
        <v>0</v>
      </c>
      <c r="P41" s="69">
        <f>SUMIF(P9:P39,"&gt;0",P9:P39)</f>
        <v>47398.390000000036</v>
      </c>
      <c r="Q41" s="261">
        <f>Q40-Q61</f>
        <v>0</v>
      </c>
      <c r="R41" s="261">
        <f>R40-P61</f>
        <v>5789.499999999996</v>
      </c>
      <c r="S41" s="69">
        <f>SUMIF(S9:S39,"&gt;0",S9:S39)</f>
        <v>11751.78</v>
      </c>
      <c r="T41" s="261">
        <f>T40-W60</f>
        <v>0</v>
      </c>
      <c r="U41" s="261">
        <f>U40-V60</f>
        <v>0</v>
      </c>
      <c r="V41" s="69">
        <f>SUMIF(V9:V39,"&gt;0",V9:V39)</f>
        <v>48750.39999999998</v>
      </c>
      <c r="W41" s="261">
        <f>W40-W61</f>
        <v>0</v>
      </c>
      <c r="X41" s="261">
        <f>X40-V61</f>
        <v>0</v>
      </c>
      <c r="Y41" s="69">
        <f>SUMIF(Y9:Y39,"&gt;0",Y9:Y39)</f>
        <v>13260.320000000002</v>
      </c>
      <c r="Z41" s="261">
        <f>Z40-AC60</f>
        <v>0</v>
      </c>
      <c r="AA41" s="261">
        <f>AA40-AB60</f>
        <v>0</v>
      </c>
      <c r="AB41" s="69">
        <f>SUMIF(AB9:AB39,"&gt;0",AB9:AB39)</f>
        <v>52478.20000000001</v>
      </c>
      <c r="AC41" s="261">
        <f>AC40-AC61</f>
        <v>0</v>
      </c>
      <c r="AD41" s="261">
        <f>AD40-AB61</f>
        <v>0</v>
      </c>
      <c r="AE41" s="69">
        <f>SUMIF(AE9:AE39,"&gt;0",AE9:AE39)</f>
        <v>14377.960000000003</v>
      </c>
      <c r="AF41" s="261">
        <f>AF40-AI60</f>
        <v>0</v>
      </c>
      <c r="AG41" s="261">
        <f>AG40-AH60</f>
        <v>0</v>
      </c>
      <c r="AH41" s="69">
        <f>SUMIF(AH9:AH39,"&gt;0",AH9:AH39)</f>
        <v>35950.00000000002</v>
      </c>
      <c r="AI41" s="261">
        <f>AI40-AI61</f>
        <v>0</v>
      </c>
      <c r="AJ41" s="261">
        <f>AJ40-AH61</f>
        <v>0</v>
      </c>
      <c r="AK41" s="69">
        <f>SUMIF(AK9:AK39,"&gt;0",AK9:AK39)</f>
        <v>8639.499999999998</v>
      </c>
    </row>
    <row r="42" spans="1:37" ht="15">
      <c r="A42" s="260" t="s">
        <v>65</v>
      </c>
      <c r="B42" s="261"/>
      <c r="C42" s="261"/>
      <c r="D42" s="69">
        <f>SUMIF(D9:D39,"&lt;0",D9:D39)</f>
        <v>0</v>
      </c>
      <c r="E42" s="261"/>
      <c r="F42" s="261"/>
      <c r="G42" s="69">
        <f>SUMIF(G9:G39,"&lt;0",G9:G39)</f>
        <v>0</v>
      </c>
      <c r="H42" s="261"/>
      <c r="I42" s="261"/>
      <c r="J42" s="69">
        <f>SUMIF(J9:J39,"&lt;0",J9:J39)</f>
        <v>0</v>
      </c>
      <c r="K42" s="261"/>
      <c r="L42" s="261"/>
      <c r="M42" s="69">
        <f>SUMIF(M9:M39,"&lt;0",M9:M39)</f>
        <v>0</v>
      </c>
      <c r="N42" s="261"/>
      <c r="O42" s="261"/>
      <c r="P42" s="69">
        <f>SUMIF(P9:P39,"&lt;0",P9:P39)</f>
        <v>0</v>
      </c>
      <c r="Q42" s="261"/>
      <c r="R42" s="261"/>
      <c r="S42" s="69">
        <f>SUMIF(S9:S39,"&lt;0",S9:S39)</f>
        <v>0</v>
      </c>
      <c r="T42" s="261"/>
      <c r="U42" s="261"/>
      <c r="V42" s="69">
        <f>SUMIF(V9:V39,"&lt;0",V9:V39)</f>
        <v>0</v>
      </c>
      <c r="W42" s="261"/>
      <c r="X42" s="261"/>
      <c r="Y42" s="69">
        <f>SUMIF(Y9:Y39,"&lt;0",Y9:Y39)</f>
        <v>0</v>
      </c>
      <c r="Z42" s="261"/>
      <c r="AA42" s="261"/>
      <c r="AB42" s="69">
        <f>SUMIF(AB9:AB39,"&lt;0",AB9:AB39)</f>
        <v>0</v>
      </c>
      <c r="AC42" s="261"/>
      <c r="AD42" s="261"/>
      <c r="AE42" s="69">
        <f>SUMIF(AE9:AE39,"&lt;0",AE9:AE39)</f>
        <v>0</v>
      </c>
      <c r="AF42" s="261"/>
      <c r="AG42" s="261"/>
      <c r="AH42" s="69">
        <f>SUMIF(AH9:AH39,"&lt;0",AH9:AH39)</f>
        <v>0</v>
      </c>
      <c r="AI42" s="261"/>
      <c r="AJ42" s="261"/>
      <c r="AK42" s="69">
        <f>SUMIF(AK9:AK39,"&lt;0",AK9:AK39)</f>
        <v>0</v>
      </c>
    </row>
    <row r="43" spans="1:35" ht="15">
      <c r="A43" s="263" t="s">
        <v>151</v>
      </c>
      <c r="B43" s="264">
        <f>((B60+D60-C60)-IF(F60&gt;0,F60,0))/E60</f>
        <v>0.33387372190888337</v>
      </c>
      <c r="E43" s="265">
        <f>((B61+D61-C61)-IF(F61&gt;0,F61,0))/E61</f>
        <v>0.34551137331158094</v>
      </c>
      <c r="H43" s="265">
        <f>((H60+J60-I60)-IF(L60&gt;0,L60,0))/K60</f>
        <v>0.9406911253907606</v>
      </c>
      <c r="K43" s="265">
        <f>((H61+J61-I61)-IF(L61&gt;0,L61,0))/K61</f>
        <v>1</v>
      </c>
      <c r="N43" s="265">
        <f>((N60+P60-O60)-IF(R60&gt;0,R60,0))/Q60</f>
        <v>0.6955521093110392</v>
      </c>
      <c r="Q43" s="265">
        <f>((N61+P61-O61)-IF(R61&gt;0,R61,0))/Q61</f>
        <v>0.7295038724574914</v>
      </c>
      <c r="T43" s="265">
        <f>((T60+V60-U60)-IF(X60&gt;0,X60,0))/W60</f>
        <v>0.67311096567928</v>
      </c>
      <c r="W43" s="265">
        <f>((T61+V61-U61)-IF(X61&gt;0,X61,0))/W61</f>
        <v>0.6737553056538859</v>
      </c>
      <c r="Z43" s="265">
        <f>((Z60+AB60-AA60)-IF(AD60&gt;0,AD60,0))/AC60</f>
        <v>0.6603137286378035</v>
      </c>
      <c r="AC43" s="265">
        <f>((Z61+AB61-AA61)-IF(AD61&gt;0,AD61,0))/AC61</f>
        <v>0.6597098460998114</v>
      </c>
      <c r="AF43" s="265">
        <f>((AF60+AH60-AG60)-IF(AJ60&gt;0,AJ60,0))/AI60</f>
        <v>0.7130478232342662</v>
      </c>
      <c r="AI43" s="265">
        <f>((AF61+AH61-AG61)-IF(AJ61&gt;0,AJ61,0))/AI61</f>
        <v>0.7337781713815926</v>
      </c>
    </row>
    <row r="44" ht="15" collapsed="1">
      <c r="A44" s="266" t="s">
        <v>152</v>
      </c>
    </row>
    <row r="45" spans="1:6" ht="15" hidden="1" outlineLevel="1">
      <c r="A45" s="197" t="s">
        <v>95</v>
      </c>
      <c r="E45" s="383" t="s">
        <v>102</v>
      </c>
      <c r="F45" s="383"/>
    </row>
    <row r="46" spans="1:6" ht="15" hidden="1" outlineLevel="1">
      <c r="A46" s="198" t="s">
        <v>81</v>
      </c>
      <c r="E46" s="383"/>
      <c r="F46" s="383"/>
    </row>
    <row r="47" spans="1:6" ht="12.75" customHeight="1" hidden="1" outlineLevel="1">
      <c r="A47" s="201" t="s">
        <v>103</v>
      </c>
      <c r="B47" s="200"/>
      <c r="C47" s="200"/>
      <c r="D47" s="200"/>
      <c r="E47" s="305"/>
      <c r="F47" s="305"/>
    </row>
    <row r="48" spans="1:6" ht="15" hidden="1" outlineLevel="1">
      <c r="A48" s="202" t="s">
        <v>106</v>
      </c>
      <c r="B48" s="200"/>
      <c r="C48" s="200"/>
      <c r="D48" s="200"/>
      <c r="E48" s="305"/>
      <c r="F48" s="305"/>
    </row>
    <row r="49" spans="1:6" ht="15" hidden="1" outlineLevel="1">
      <c r="A49" s="202" t="s">
        <v>107</v>
      </c>
      <c r="B49" s="200"/>
      <c r="C49" s="200"/>
      <c r="D49" s="200"/>
      <c r="E49" s="305"/>
      <c r="F49" s="305"/>
    </row>
    <row r="50" spans="1:6" ht="15" hidden="1" outlineLevel="1">
      <c r="A50" s="202" t="s">
        <v>105</v>
      </c>
      <c r="B50" s="200"/>
      <c r="C50" s="200"/>
      <c r="D50" s="200"/>
      <c r="E50" s="305"/>
      <c r="F50" s="305"/>
    </row>
    <row r="51" spans="1:6" ht="15" hidden="1" outlineLevel="1">
      <c r="A51" s="202" t="s">
        <v>104</v>
      </c>
      <c r="B51" s="200"/>
      <c r="C51" s="200"/>
      <c r="D51" s="200"/>
      <c r="E51" s="305"/>
      <c r="F51" s="305"/>
    </row>
    <row r="52" spans="1:6" ht="15" hidden="1" outlineLevel="1">
      <c r="A52" s="202" t="s">
        <v>108</v>
      </c>
      <c r="B52" s="200"/>
      <c r="C52" s="200"/>
      <c r="D52" s="200"/>
      <c r="E52" s="305"/>
      <c r="F52" s="305"/>
    </row>
    <row r="53" ht="15" hidden="1" outlineLevel="1">
      <c r="A53" s="267" t="s">
        <v>156</v>
      </c>
    </row>
    <row r="54" spans="1:37" s="19" customFormat="1" ht="15.75" customHeight="1" collapsed="1" thickBot="1">
      <c r="A54" s="303" t="s">
        <v>161</v>
      </c>
      <c r="B54" s="300"/>
      <c r="C54" s="18"/>
      <c r="D54" s="301"/>
      <c r="E54" s="302"/>
      <c r="F54" s="18"/>
      <c r="G54" s="301"/>
      <c r="H54" s="302"/>
      <c r="I54" s="18"/>
      <c r="J54" s="301"/>
      <c r="K54" s="302"/>
      <c r="L54" s="18"/>
      <c r="M54" s="301"/>
      <c r="N54" s="302"/>
      <c r="O54" s="18"/>
      <c r="P54" s="301"/>
      <c r="Q54" s="302"/>
      <c r="R54" s="18"/>
      <c r="S54" s="301"/>
      <c r="T54" s="302"/>
      <c r="U54" s="18"/>
      <c r="V54" s="301"/>
      <c r="W54" s="302"/>
      <c r="X54" s="18"/>
      <c r="Y54" s="301"/>
      <c r="Z54" s="302"/>
      <c r="AA54" s="18"/>
      <c r="AB54" s="301"/>
      <c r="AC54" s="268"/>
      <c r="AE54" s="176"/>
      <c r="AF54" s="268"/>
      <c r="AH54" s="176"/>
      <c r="AI54" s="268"/>
      <c r="AK54" s="176"/>
    </row>
    <row r="55" spans="1:37" s="19" customFormat="1" ht="15" customHeight="1">
      <c r="A55" s="244" t="s">
        <v>15</v>
      </c>
      <c r="B55" s="384" t="s">
        <v>113</v>
      </c>
      <c r="C55" s="385"/>
      <c r="D55" s="385"/>
      <c r="E55" s="385"/>
      <c r="F55" s="385"/>
      <c r="G55" s="386"/>
      <c r="H55" s="387" t="s">
        <v>114</v>
      </c>
      <c r="I55" s="388"/>
      <c r="J55" s="388"/>
      <c r="K55" s="388"/>
      <c r="L55" s="388"/>
      <c r="M55" s="389"/>
      <c r="N55" s="387" t="s">
        <v>115</v>
      </c>
      <c r="O55" s="388"/>
      <c r="P55" s="388"/>
      <c r="Q55" s="388"/>
      <c r="R55" s="388"/>
      <c r="S55" s="389"/>
      <c r="T55" s="390" t="s">
        <v>116</v>
      </c>
      <c r="U55" s="388"/>
      <c r="V55" s="388"/>
      <c r="W55" s="388"/>
      <c r="X55" s="388"/>
      <c r="Y55" s="389"/>
      <c r="Z55" s="390" t="s">
        <v>117</v>
      </c>
      <c r="AA55" s="388"/>
      <c r="AB55" s="388"/>
      <c r="AC55" s="388"/>
      <c r="AD55" s="388"/>
      <c r="AE55" s="389"/>
      <c r="AF55" s="390" t="s">
        <v>118</v>
      </c>
      <c r="AG55" s="388"/>
      <c r="AH55" s="388"/>
      <c r="AI55" s="388"/>
      <c r="AJ55" s="388"/>
      <c r="AK55" s="389"/>
    </row>
    <row r="56" spans="1:37" s="19" customFormat="1" ht="22.5" customHeight="1" outlineLevel="1">
      <c r="A56" s="391" t="s">
        <v>37</v>
      </c>
      <c r="B56" s="392" t="s">
        <v>21</v>
      </c>
      <c r="C56" s="393"/>
      <c r="D56" s="393" t="s">
        <v>22</v>
      </c>
      <c r="E56" s="393"/>
      <c r="F56" s="393" t="s">
        <v>23</v>
      </c>
      <c r="G56" s="394"/>
      <c r="H56" s="392" t="s">
        <v>21</v>
      </c>
      <c r="I56" s="393"/>
      <c r="J56" s="393" t="s">
        <v>22</v>
      </c>
      <c r="K56" s="393"/>
      <c r="L56" s="393" t="s">
        <v>23</v>
      </c>
      <c r="M56" s="394"/>
      <c r="N56" s="392" t="s">
        <v>21</v>
      </c>
      <c r="O56" s="393"/>
      <c r="P56" s="393" t="s">
        <v>22</v>
      </c>
      <c r="Q56" s="393"/>
      <c r="R56" s="393" t="s">
        <v>23</v>
      </c>
      <c r="S56" s="394"/>
      <c r="T56" s="395" t="s">
        <v>21</v>
      </c>
      <c r="U56" s="393"/>
      <c r="V56" s="393" t="s">
        <v>22</v>
      </c>
      <c r="W56" s="393"/>
      <c r="X56" s="393" t="s">
        <v>23</v>
      </c>
      <c r="Y56" s="394"/>
      <c r="Z56" s="395" t="s">
        <v>21</v>
      </c>
      <c r="AA56" s="393"/>
      <c r="AB56" s="393" t="s">
        <v>22</v>
      </c>
      <c r="AC56" s="393"/>
      <c r="AD56" s="393" t="s">
        <v>23</v>
      </c>
      <c r="AE56" s="394"/>
      <c r="AF56" s="395" t="s">
        <v>21</v>
      </c>
      <c r="AG56" s="393"/>
      <c r="AH56" s="393" t="s">
        <v>22</v>
      </c>
      <c r="AI56" s="393"/>
      <c r="AJ56" s="393" t="s">
        <v>23</v>
      </c>
      <c r="AK56" s="394"/>
    </row>
    <row r="57" spans="1:37" s="19" customFormat="1" ht="15" customHeight="1" outlineLevel="1">
      <c r="A57" s="391"/>
      <c r="B57" s="269" t="s">
        <v>24</v>
      </c>
      <c r="C57" s="270" t="s">
        <v>25</v>
      </c>
      <c r="D57" s="270" t="s">
        <v>24</v>
      </c>
      <c r="E57" s="270" t="s">
        <v>25</v>
      </c>
      <c r="F57" s="270" t="s">
        <v>24</v>
      </c>
      <c r="G57" s="271" t="s">
        <v>25</v>
      </c>
      <c r="H57" s="269" t="s">
        <v>24</v>
      </c>
      <c r="I57" s="270" t="s">
        <v>25</v>
      </c>
      <c r="J57" s="270" t="s">
        <v>24</v>
      </c>
      <c r="K57" s="270" t="s">
        <v>25</v>
      </c>
      <c r="L57" s="270" t="s">
        <v>24</v>
      </c>
      <c r="M57" s="271" t="s">
        <v>25</v>
      </c>
      <c r="N57" s="269" t="s">
        <v>24</v>
      </c>
      <c r="O57" s="270" t="s">
        <v>25</v>
      </c>
      <c r="P57" s="270" t="s">
        <v>24</v>
      </c>
      <c r="Q57" s="270" t="s">
        <v>25</v>
      </c>
      <c r="R57" s="270" t="s">
        <v>24</v>
      </c>
      <c r="S57" s="271" t="s">
        <v>25</v>
      </c>
      <c r="T57" s="272" t="s">
        <v>24</v>
      </c>
      <c r="U57" s="270" t="s">
        <v>25</v>
      </c>
      <c r="V57" s="270" t="s">
        <v>24</v>
      </c>
      <c r="W57" s="270" t="s">
        <v>25</v>
      </c>
      <c r="X57" s="270" t="s">
        <v>24</v>
      </c>
      <c r="Y57" s="271" t="s">
        <v>25</v>
      </c>
      <c r="Z57" s="272" t="s">
        <v>24</v>
      </c>
      <c r="AA57" s="270" t="s">
        <v>25</v>
      </c>
      <c r="AB57" s="270" t="s">
        <v>24</v>
      </c>
      <c r="AC57" s="270" t="s">
        <v>25</v>
      </c>
      <c r="AD57" s="270" t="s">
        <v>24</v>
      </c>
      <c r="AE57" s="271" t="s">
        <v>25</v>
      </c>
      <c r="AF57" s="272" t="s">
        <v>24</v>
      </c>
      <c r="AG57" s="270" t="s">
        <v>25</v>
      </c>
      <c r="AH57" s="270" t="s">
        <v>24</v>
      </c>
      <c r="AI57" s="270" t="s">
        <v>25</v>
      </c>
      <c r="AJ57" s="270" t="s">
        <v>24</v>
      </c>
      <c r="AK57" s="271" t="s">
        <v>25</v>
      </c>
    </row>
    <row r="58" spans="1:37" s="19" customFormat="1" ht="15" customHeight="1" outlineLevel="1">
      <c r="A58" s="391"/>
      <c r="B58" s="273" t="s">
        <v>78</v>
      </c>
      <c r="C58" s="274" t="s">
        <v>79</v>
      </c>
      <c r="D58" s="274" t="s">
        <v>80</v>
      </c>
      <c r="E58" s="274" t="s">
        <v>81</v>
      </c>
      <c r="F58" s="274" t="s">
        <v>82</v>
      </c>
      <c r="G58" s="275" t="s">
        <v>83</v>
      </c>
      <c r="H58" s="273" t="s">
        <v>78</v>
      </c>
      <c r="I58" s="274" t="s">
        <v>79</v>
      </c>
      <c r="J58" s="274" t="s">
        <v>80</v>
      </c>
      <c r="K58" s="274" t="s">
        <v>81</v>
      </c>
      <c r="L58" s="274" t="s">
        <v>82</v>
      </c>
      <c r="M58" s="275" t="s">
        <v>83</v>
      </c>
      <c r="N58" s="273" t="s">
        <v>78</v>
      </c>
      <c r="O58" s="274" t="s">
        <v>79</v>
      </c>
      <c r="P58" s="274" t="s">
        <v>80</v>
      </c>
      <c r="Q58" s="274" t="s">
        <v>81</v>
      </c>
      <c r="R58" s="274" t="s">
        <v>82</v>
      </c>
      <c r="S58" s="275" t="s">
        <v>83</v>
      </c>
      <c r="T58" s="276" t="s">
        <v>78</v>
      </c>
      <c r="U58" s="274" t="s">
        <v>79</v>
      </c>
      <c r="V58" s="274" t="s">
        <v>80</v>
      </c>
      <c r="W58" s="274" t="s">
        <v>81</v>
      </c>
      <c r="X58" s="274" t="s">
        <v>82</v>
      </c>
      <c r="Y58" s="275" t="s">
        <v>83</v>
      </c>
      <c r="Z58" s="276" t="s">
        <v>78</v>
      </c>
      <c r="AA58" s="274" t="s">
        <v>79</v>
      </c>
      <c r="AB58" s="274" t="s">
        <v>80</v>
      </c>
      <c r="AC58" s="274" t="s">
        <v>81</v>
      </c>
      <c r="AD58" s="274" t="s">
        <v>82</v>
      </c>
      <c r="AE58" s="275" t="s">
        <v>83</v>
      </c>
      <c r="AF58" s="276" t="s">
        <v>78</v>
      </c>
      <c r="AG58" s="274" t="s">
        <v>79</v>
      </c>
      <c r="AH58" s="274" t="s">
        <v>80</v>
      </c>
      <c r="AI58" s="274" t="s">
        <v>81</v>
      </c>
      <c r="AJ58" s="274" t="s">
        <v>82</v>
      </c>
      <c r="AK58" s="275" t="s">
        <v>83</v>
      </c>
    </row>
    <row r="59" spans="1:37" s="19" customFormat="1" ht="12" customHeight="1" outlineLevel="1">
      <c r="A59" s="277"/>
      <c r="B59" s="392" t="s">
        <v>153</v>
      </c>
      <c r="C59" s="393"/>
      <c r="D59" s="278" t="s">
        <v>5</v>
      </c>
      <c r="E59" s="278" t="s">
        <v>4</v>
      </c>
      <c r="F59" s="393" t="s">
        <v>153</v>
      </c>
      <c r="G59" s="394"/>
      <c r="H59" s="392" t="s">
        <v>153</v>
      </c>
      <c r="I59" s="393"/>
      <c r="J59" s="278" t="s">
        <v>5</v>
      </c>
      <c r="K59" s="278" t="s">
        <v>4</v>
      </c>
      <c r="L59" s="393" t="s">
        <v>153</v>
      </c>
      <c r="M59" s="394"/>
      <c r="N59" s="392" t="s">
        <v>153</v>
      </c>
      <c r="O59" s="393"/>
      <c r="P59" s="278" t="s">
        <v>5</v>
      </c>
      <c r="Q59" s="278" t="s">
        <v>4</v>
      </c>
      <c r="R59" s="393" t="s">
        <v>153</v>
      </c>
      <c r="S59" s="394"/>
      <c r="T59" s="392" t="s">
        <v>153</v>
      </c>
      <c r="U59" s="393"/>
      <c r="V59" s="278" t="s">
        <v>5</v>
      </c>
      <c r="W59" s="278" t="s">
        <v>4</v>
      </c>
      <c r="X59" s="393" t="s">
        <v>153</v>
      </c>
      <c r="Y59" s="394"/>
      <c r="Z59" s="392" t="s">
        <v>153</v>
      </c>
      <c r="AA59" s="393"/>
      <c r="AB59" s="278" t="s">
        <v>5</v>
      </c>
      <c r="AC59" s="278" t="s">
        <v>4</v>
      </c>
      <c r="AD59" s="393" t="s">
        <v>153</v>
      </c>
      <c r="AE59" s="394"/>
      <c r="AF59" s="392" t="s">
        <v>153</v>
      </c>
      <c r="AG59" s="393"/>
      <c r="AH59" s="278" t="s">
        <v>5</v>
      </c>
      <c r="AI59" s="278" t="s">
        <v>4</v>
      </c>
      <c r="AJ59" s="393" t="s">
        <v>153</v>
      </c>
      <c r="AK59" s="394"/>
    </row>
    <row r="60" spans="1:38" s="15" customFormat="1" ht="15">
      <c r="A60" s="279" t="s">
        <v>154</v>
      </c>
      <c r="B60" s="280"/>
      <c r="C60" s="281"/>
      <c r="D60" s="282">
        <v>46130</v>
      </c>
      <c r="E60" s="283">
        <v>138166.01</v>
      </c>
      <c r="F60" s="281">
        <f>IF((C60-B60+E60-D60)&lt;0,ABS(C60-B60+E60-D60),0)</f>
        <v>0</v>
      </c>
      <c r="G60" s="284">
        <f>IF((C60-B60+E60-D60)&gt;0,C60-B60+E60-D60,0)</f>
        <v>92036.01000000001</v>
      </c>
      <c r="H60" s="280">
        <f>F60</f>
        <v>0</v>
      </c>
      <c r="I60" s="281">
        <f>G60</f>
        <v>92036.01000000001</v>
      </c>
      <c r="J60" s="282">
        <v>200366</v>
      </c>
      <c r="K60" s="283">
        <v>115160</v>
      </c>
      <c r="L60" s="281">
        <f>IF((I60-H60+K60-J60)&lt;0,ABS(I60-H60+K60-J60),0)</f>
        <v>0</v>
      </c>
      <c r="M60" s="284">
        <f>IF((I60-H60+K60-J60)&gt;0,I60-H60+K60-J60,0)</f>
        <v>6830.010000000009</v>
      </c>
      <c r="N60" s="280">
        <f>L60</f>
        <v>0</v>
      </c>
      <c r="O60" s="281">
        <f>M60</f>
        <v>6830.010000000009</v>
      </c>
      <c r="P60" s="282">
        <v>115118</v>
      </c>
      <c r="Q60" s="283">
        <v>155686.38</v>
      </c>
      <c r="R60" s="281">
        <f>IF((O60-N60+Q60-P60)&lt;0,ABS(O60-N60+Q60-P60),0)</f>
        <v>0</v>
      </c>
      <c r="S60" s="284">
        <f>IF((O60-N60+Q60-P60)&gt;0,O60-N60+Q60-P60,0)</f>
        <v>47398.390000000014</v>
      </c>
      <c r="T60" s="280">
        <f>R60</f>
        <v>0</v>
      </c>
      <c r="U60" s="281">
        <f>S60</f>
        <v>47398.390000000014</v>
      </c>
      <c r="V60" s="282">
        <v>147782.39</v>
      </c>
      <c r="W60" s="283">
        <v>149134.4</v>
      </c>
      <c r="X60" s="281">
        <f>IF((U60-T60+W60-V60)&lt;0,ABS(U60-T60+W60-V60),0)</f>
        <v>0</v>
      </c>
      <c r="Y60" s="284">
        <f>IF((U60-T60+W60-V60)&gt;0,U60-T60+W60-V60,0)</f>
        <v>48750.399999999994</v>
      </c>
      <c r="Z60" s="280">
        <f>X60</f>
        <v>0</v>
      </c>
      <c r="AA60" s="281">
        <f>Y60</f>
        <v>48750.399999999994</v>
      </c>
      <c r="AB60" s="285">
        <v>150762.4</v>
      </c>
      <c r="AC60" s="286">
        <v>154490.2</v>
      </c>
      <c r="AD60" s="281">
        <f>IF((AA60-Z60+AC60-AB60)&lt;0,ABS(AA60-Z60+AC60-AB60),0)</f>
        <v>0</v>
      </c>
      <c r="AE60" s="284">
        <f>IF((AA60-Z60+AC60-AB60)&gt;0,AA60-Z60+AC60-AB60,0)</f>
        <v>52478.20000000001</v>
      </c>
      <c r="AF60" s="280">
        <f>AD60</f>
        <v>0</v>
      </c>
      <c r="AG60" s="281">
        <f>AE60</f>
        <v>52478.20000000001</v>
      </c>
      <c r="AH60" s="285">
        <v>141810.4</v>
      </c>
      <c r="AI60" s="286">
        <v>125282.2</v>
      </c>
      <c r="AJ60" s="281">
        <f>IF((AG60-AF60+AI60-AH60)&lt;0,ABS(AG60-AF60+AI60-AH60),0)</f>
        <v>0</v>
      </c>
      <c r="AK60" s="284">
        <f>IF((AG60-AF60+AI60-AH60)&gt;0,AG60-AF60+AI60-AH60,0)</f>
        <v>35950.00000000003</v>
      </c>
      <c r="AL60" s="19"/>
    </row>
    <row r="61" spans="1:38" s="15" customFormat="1" ht="15.75" thickBot="1">
      <c r="A61" s="279" t="s">
        <v>155</v>
      </c>
      <c r="B61" s="287"/>
      <c r="C61" s="288"/>
      <c r="D61" s="289">
        <v>31450</v>
      </c>
      <c r="E61" s="290">
        <v>91024.5</v>
      </c>
      <c r="F61" s="288">
        <f>IF((C61-B61+E61-D61)&lt;0,ABS(C61-B61+E61-D61),0)</f>
        <v>0</v>
      </c>
      <c r="G61" s="291">
        <f>IF((C61-B61+E61-D61)&gt;0,C61-B61+E61-D61,0)</f>
        <v>59574.5</v>
      </c>
      <c r="H61" s="287">
        <f>F61</f>
        <v>0</v>
      </c>
      <c r="I61" s="288">
        <f>G61</f>
        <v>59574.5</v>
      </c>
      <c r="J61" s="289">
        <v>142284</v>
      </c>
      <c r="K61" s="290">
        <v>76920</v>
      </c>
      <c r="L61" s="288">
        <f>IF((I61-H61+K61-J61)&lt;0,ABS(I61-H61+K61-J61),0)</f>
        <v>5789.5</v>
      </c>
      <c r="M61" s="291">
        <f>IF((I61-H61+K61-J61)&gt;0,I61-H61+K61-J61,0)</f>
        <v>0</v>
      </c>
      <c r="N61" s="287">
        <f>L61</f>
        <v>5789.5</v>
      </c>
      <c r="O61" s="288">
        <f>M61</f>
        <v>0</v>
      </c>
      <c r="P61" s="289">
        <v>25904</v>
      </c>
      <c r="Q61" s="290">
        <v>43445.28</v>
      </c>
      <c r="R61" s="288">
        <f>IF((O61-N61+Q61-P61)&lt;0,ABS(O61-N61+Q61-P61),0)</f>
        <v>0</v>
      </c>
      <c r="S61" s="291">
        <f>IF((O61-N61+Q61-P61)&gt;0,O61-N61+Q61-P61,0)</f>
        <v>11751.779999999999</v>
      </c>
      <c r="T61" s="287">
        <f>R61</f>
        <v>0</v>
      </c>
      <c r="U61" s="288">
        <f>S61</f>
        <v>11751.779999999999</v>
      </c>
      <c r="V61" s="289">
        <v>39136.78</v>
      </c>
      <c r="W61" s="290">
        <v>40645.32</v>
      </c>
      <c r="X61" s="288">
        <f>IF((U61-T61+W61-V61)&lt;0,ABS(U61-T61+W61-V61),0)</f>
        <v>0</v>
      </c>
      <c r="Y61" s="291">
        <f>IF((U61-T61+W61-V61)&gt;0,U61-T61+W61-V61,0)</f>
        <v>13260.32</v>
      </c>
      <c r="Z61" s="287">
        <f>X61</f>
        <v>0</v>
      </c>
      <c r="AA61" s="288">
        <f>Y61</f>
        <v>13260.32</v>
      </c>
      <c r="AB61" s="292">
        <v>41134.42</v>
      </c>
      <c r="AC61" s="293">
        <v>42252.06</v>
      </c>
      <c r="AD61" s="288">
        <f>IF((AA61-Z61+AC61-AB61)&lt;0,ABS(AA61-Z61+AC61-AB61),0)</f>
        <v>0</v>
      </c>
      <c r="AE61" s="291">
        <f>IF((AA61-Z61+AC61-AB61)&gt;0,AA61-Z61+AC61-AB61,0)</f>
        <v>14377.96</v>
      </c>
      <c r="AF61" s="287">
        <f>AD61</f>
        <v>0</v>
      </c>
      <c r="AG61" s="288">
        <f>AE61</f>
        <v>14377.96</v>
      </c>
      <c r="AH61" s="292">
        <v>38190.72</v>
      </c>
      <c r="AI61" s="293">
        <v>32452.26</v>
      </c>
      <c r="AJ61" s="288">
        <f>IF((AG61-AF61+AI61-AH61)&lt;0,ABS(AG61-AF61+AI61-AH61),0)</f>
        <v>0</v>
      </c>
      <c r="AK61" s="291">
        <f>IF((AG61-AF61+AI61-AH61)&gt;0,AG61-AF61+AI61-AH61,0)</f>
        <v>8639.5</v>
      </c>
      <c r="AL61" s="19"/>
    </row>
    <row r="62" spans="3:37" s="19" customFormat="1" ht="12" customHeight="1">
      <c r="C62" s="294"/>
      <c r="D62" s="295"/>
      <c r="E62" s="295"/>
      <c r="F62" s="294">
        <f>IF(F60&gt;0,F60-D40,0)</f>
        <v>0</v>
      </c>
      <c r="G62" s="294">
        <f>IF(G60&gt;0,G60-D40,0)</f>
        <v>0</v>
      </c>
      <c r="I62" s="294"/>
      <c r="J62" s="295"/>
      <c r="K62" s="295"/>
      <c r="L62" s="294">
        <f>IF(L60&gt;0,L60-J40,0)</f>
        <v>0</v>
      </c>
      <c r="M62" s="294">
        <f>IF(M60&gt;0,M60-J40,0)</f>
        <v>2.7284841053187847E-12</v>
      </c>
      <c r="P62" s="295"/>
      <c r="Q62" s="295"/>
      <c r="R62" s="294">
        <f>IF(R60&gt;0,R60-P40,0)</f>
        <v>0</v>
      </c>
      <c r="S62" s="294">
        <f>IF(S60&gt;0,S60-P40,0)</f>
        <v>-2.1827872842550278E-11</v>
      </c>
      <c r="T62" s="296"/>
      <c r="U62" s="294"/>
      <c r="V62" s="295"/>
      <c r="W62" s="295"/>
      <c r="X62" s="294">
        <f>IF(X60&gt;0,X60-V40,0)</f>
        <v>0</v>
      </c>
      <c r="Y62" s="294">
        <f>IF(Y60&gt;0,Y60-V40,0)</f>
        <v>1.4551915228366852E-11</v>
      </c>
      <c r="Z62" s="296"/>
      <c r="AA62" s="294"/>
      <c r="AB62" s="295"/>
      <c r="AC62" s="295"/>
      <c r="AD62" s="294">
        <f>IF(AD60&gt;0,AD60-AB40,0)</f>
        <v>0</v>
      </c>
      <c r="AE62" s="294">
        <f>IF(AE60&gt;0,AE60-AB40,0)</f>
        <v>0</v>
      </c>
      <c r="AF62" s="296"/>
      <c r="AG62" s="294"/>
      <c r="AH62" s="295"/>
      <c r="AI62" s="295"/>
      <c r="AJ62" s="294">
        <f>IF(AJ60&gt;0,AJ60-AH40,0)</f>
        <v>0</v>
      </c>
      <c r="AK62" s="294">
        <f>IF(AK60&gt;0,AK60-AH40,0)</f>
        <v>7.275957614183426E-12</v>
      </c>
    </row>
    <row r="63" spans="1:37" s="19" customFormat="1" ht="12" customHeight="1">
      <c r="A63" s="297"/>
      <c r="C63" s="298"/>
      <c r="D63" s="299"/>
      <c r="F63" s="298">
        <f>IF(F61&gt;0,F61-G40,0)</f>
        <v>0</v>
      </c>
      <c r="G63" s="298">
        <f>IF(G61&gt;0,G61-G40,0)</f>
        <v>0</v>
      </c>
      <c r="I63" s="298"/>
      <c r="J63" s="299"/>
      <c r="L63" s="298">
        <f>IF(L61&gt;0,L61-M40,0)</f>
        <v>5789.5</v>
      </c>
      <c r="M63" s="298">
        <f>IF(M61&gt;0,M61-M40,0)</f>
        <v>0</v>
      </c>
      <c r="P63" s="299"/>
      <c r="R63" s="298">
        <f>IF(R61&gt;0,R61-S40,0)</f>
        <v>0</v>
      </c>
      <c r="S63" s="298">
        <f>IF(S61&gt;0,S61-S40,0)</f>
        <v>-1.8189894035458565E-12</v>
      </c>
      <c r="U63" s="298"/>
      <c r="V63" s="299"/>
      <c r="X63" s="298">
        <f>IF(X61&gt;0,X61-Y40,0)</f>
        <v>0</v>
      </c>
      <c r="Y63" s="298">
        <f>IF(Y61&gt;0,Y61-Y40,0)</f>
        <v>-1.8189894035458565E-12</v>
      </c>
      <c r="AA63" s="298"/>
      <c r="AB63" s="299"/>
      <c r="AD63" s="298">
        <f>IF(AD61&gt;0,AD61-AE40,0)</f>
        <v>0</v>
      </c>
      <c r="AE63" s="298">
        <f>IF(AE61&gt;0,AE61-AE40,0)</f>
        <v>-3.637978807091713E-12</v>
      </c>
      <c r="AG63" s="298"/>
      <c r="AH63" s="299"/>
      <c r="AJ63" s="298">
        <f>IF(AJ61&gt;0,AJ61-AK40,0)</f>
        <v>0</v>
      </c>
      <c r="AK63" s="298">
        <f>IF(AK61&gt;0,AK61-AK40,0)</f>
        <v>1.8189894035458565E-12</v>
      </c>
    </row>
    <row r="64" spans="1:37" s="19" customFormat="1" ht="15" customHeight="1">
      <c r="A64" s="303" t="s">
        <v>161</v>
      </c>
      <c r="B64" s="300"/>
      <c r="C64" s="18"/>
      <c r="D64" s="301"/>
      <c r="E64" s="302"/>
      <c r="F64" s="18"/>
      <c r="G64" s="301"/>
      <c r="H64" s="302"/>
      <c r="I64" s="18"/>
      <c r="J64" s="301"/>
      <c r="K64" s="302"/>
      <c r="L64" s="18"/>
      <c r="M64" s="301"/>
      <c r="N64" s="302"/>
      <c r="O64" s="18"/>
      <c r="P64" s="301"/>
      <c r="Q64" s="302"/>
      <c r="R64" s="18"/>
      <c r="S64" s="301"/>
      <c r="T64" s="302"/>
      <c r="U64" s="18"/>
      <c r="V64" s="301"/>
      <c r="W64" s="302"/>
      <c r="X64" s="18"/>
      <c r="Y64" s="301"/>
      <c r="Z64" s="302"/>
      <c r="AA64" s="18"/>
      <c r="AB64" s="301"/>
      <c r="AC64" s="268"/>
      <c r="AE64" s="176"/>
      <c r="AF64" s="268"/>
      <c r="AH64" s="176"/>
      <c r="AI64" s="268"/>
      <c r="AK64" s="176"/>
    </row>
    <row r="65" spans="1:37" s="19" customFormat="1" ht="12.75" customHeight="1">
      <c r="A65" s="413" t="s">
        <v>162</v>
      </c>
      <c r="B65" s="300"/>
      <c r="C65" s="18"/>
      <c r="D65" s="301"/>
      <c r="E65" s="302"/>
      <c r="F65" s="18"/>
      <c r="G65" s="301"/>
      <c r="H65" s="268"/>
      <c r="J65" s="176"/>
      <c r="K65" s="268"/>
      <c r="M65" s="176"/>
      <c r="N65" s="268"/>
      <c r="P65" s="176"/>
      <c r="Q65" s="268"/>
      <c r="S65" s="176"/>
      <c r="T65" s="268"/>
      <c r="V65" s="176"/>
      <c r="W65" s="268"/>
      <c r="Y65" s="176"/>
      <c r="Z65" s="268"/>
      <c r="AB65" s="176"/>
      <c r="AC65" s="268"/>
      <c r="AE65" s="176"/>
      <c r="AF65" s="268"/>
      <c r="AH65" s="176"/>
      <c r="AI65" s="268"/>
      <c r="AK65" s="176"/>
    </row>
    <row r="66" spans="1:7" ht="12.75" customHeight="1">
      <c r="A66" s="414" t="s">
        <v>163</v>
      </c>
      <c r="B66" s="18"/>
      <c r="C66" s="18"/>
      <c r="D66" s="18"/>
      <c r="E66" s="18"/>
      <c r="F66" s="18"/>
      <c r="G66" s="18"/>
    </row>
    <row r="67" spans="1:7" ht="12.75" customHeight="1">
      <c r="A67" s="414" t="s">
        <v>164</v>
      </c>
      <c r="B67" s="18"/>
      <c r="C67" s="18"/>
      <c r="D67" s="18"/>
      <c r="E67" s="18"/>
      <c r="F67" s="18"/>
      <c r="G67" s="18"/>
    </row>
    <row r="68" spans="1:7" ht="12.75" customHeight="1">
      <c r="A68" s="414" t="s">
        <v>165</v>
      </c>
      <c r="B68" s="18"/>
      <c r="C68" s="18"/>
      <c r="D68" s="18"/>
      <c r="E68" s="18"/>
      <c r="F68" s="18"/>
      <c r="G68" s="18"/>
    </row>
  </sheetData>
  <sheetProtection/>
  <mergeCells count="106">
    <mergeCell ref="AD59:AE59"/>
    <mergeCell ref="AF59:AG59"/>
    <mergeCell ref="AJ59:AK59"/>
    <mergeCell ref="AJ56:AK56"/>
    <mergeCell ref="B59:C59"/>
    <mergeCell ref="F59:G59"/>
    <mergeCell ref="H59:I59"/>
    <mergeCell ref="L59:M59"/>
    <mergeCell ref="N59:O59"/>
    <mergeCell ref="R59:S59"/>
    <mergeCell ref="T59:U59"/>
    <mergeCell ref="X59:Y59"/>
    <mergeCell ref="Z59:AA59"/>
    <mergeCell ref="X56:Y56"/>
    <mergeCell ref="Z56:AA56"/>
    <mergeCell ref="AB56:AC56"/>
    <mergeCell ref="AD56:AE56"/>
    <mergeCell ref="AF56:AG56"/>
    <mergeCell ref="AH56:AI56"/>
    <mergeCell ref="L56:M56"/>
    <mergeCell ref="N56:O56"/>
    <mergeCell ref="P56:Q56"/>
    <mergeCell ref="R56:S56"/>
    <mergeCell ref="T56:U56"/>
    <mergeCell ref="V56:W56"/>
    <mergeCell ref="A56:A58"/>
    <mergeCell ref="B56:C56"/>
    <mergeCell ref="D56:E56"/>
    <mergeCell ref="F56:G56"/>
    <mergeCell ref="H56:I56"/>
    <mergeCell ref="J56:K56"/>
    <mergeCell ref="AK7:AK8"/>
    <mergeCell ref="E45:F46"/>
    <mergeCell ref="B55:G55"/>
    <mergeCell ref="H55:M55"/>
    <mergeCell ref="N55:S55"/>
    <mergeCell ref="T55:Y55"/>
    <mergeCell ref="Z55:AE55"/>
    <mergeCell ref="AF55:AK55"/>
    <mergeCell ref="AB7:AB8"/>
    <mergeCell ref="AC7:AD7"/>
    <mergeCell ref="AE7:AE8"/>
    <mergeCell ref="AF7:AG7"/>
    <mergeCell ref="AH7:AH8"/>
    <mergeCell ref="AI7:AJ7"/>
    <mergeCell ref="S7:S8"/>
    <mergeCell ref="T7:U7"/>
    <mergeCell ref="V7:V8"/>
    <mergeCell ref="W7:X7"/>
    <mergeCell ref="Y7:Y8"/>
    <mergeCell ref="Z7:AA7"/>
    <mergeCell ref="J7:J8"/>
    <mergeCell ref="K7:L7"/>
    <mergeCell ref="M7:M8"/>
    <mergeCell ref="N7:O7"/>
    <mergeCell ref="P7:P8"/>
    <mergeCell ref="Q7:R7"/>
    <mergeCell ref="A7:A8"/>
    <mergeCell ref="B7:C7"/>
    <mergeCell ref="D7:D8"/>
    <mergeCell ref="E7:F7"/>
    <mergeCell ref="G7:G8"/>
    <mergeCell ref="H7:I7"/>
    <mergeCell ref="AI4:AI5"/>
    <mergeCell ref="AJ4:AJ5"/>
    <mergeCell ref="B6:G6"/>
    <mergeCell ref="H6:M6"/>
    <mergeCell ref="N6:S6"/>
    <mergeCell ref="T6:Y6"/>
    <mergeCell ref="Z6:AE6"/>
    <mergeCell ref="AF6:AK6"/>
    <mergeCell ref="Z4:Z5"/>
    <mergeCell ref="AA4:AA5"/>
    <mergeCell ref="AC4:AC5"/>
    <mergeCell ref="AD4:AD5"/>
    <mergeCell ref="AF4:AF5"/>
    <mergeCell ref="AG4:AG5"/>
    <mergeCell ref="Q4:Q5"/>
    <mergeCell ref="R4:R5"/>
    <mergeCell ref="T4:T5"/>
    <mergeCell ref="U4:U5"/>
    <mergeCell ref="W4:W5"/>
    <mergeCell ref="X4:X5"/>
    <mergeCell ref="AI3:AK3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Q3:S3"/>
    <mergeCell ref="T3:V3"/>
    <mergeCell ref="W3:Y3"/>
    <mergeCell ref="Z3:AB3"/>
    <mergeCell ref="AC3:AE3"/>
    <mergeCell ref="AF3:AH3"/>
    <mergeCell ref="A3:A5"/>
    <mergeCell ref="B3:D3"/>
    <mergeCell ref="E3:G3"/>
    <mergeCell ref="H3:J3"/>
    <mergeCell ref="K3:M3"/>
    <mergeCell ref="N3:P3"/>
    <mergeCell ref="O4:O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37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41" sqref="B41"/>
    </sheetView>
  </sheetViews>
  <sheetFormatPr defaultColWidth="9.140625" defaultRowHeight="15" outlineLevelRow="1"/>
  <cols>
    <col min="1" max="1" width="4.7109375" style="14" customWidth="1"/>
    <col min="2" max="2" width="26.7109375" style="14" customWidth="1"/>
    <col min="3" max="3" width="11.57421875" style="14" bestFit="1" customWidth="1"/>
    <col min="4" max="4" width="10.57421875" style="14" bestFit="1" customWidth="1"/>
    <col min="5" max="6" width="11.57421875" style="14" customWidth="1"/>
    <col min="7" max="7" width="10.00390625" style="14" customWidth="1"/>
    <col min="8" max="8" width="11.8515625" style="14" customWidth="1"/>
    <col min="9" max="9" width="11.421875" style="14" customWidth="1"/>
    <col min="10" max="10" width="26.7109375" style="14" customWidth="1"/>
    <col min="11" max="11" width="11.140625" style="14" bestFit="1" customWidth="1"/>
    <col min="12" max="13" width="12.28125" style="14" customWidth="1"/>
    <col min="14" max="14" width="11.7109375" style="14" bestFit="1" customWidth="1"/>
    <col min="15" max="15" width="10.421875" style="14" customWidth="1"/>
    <col min="16" max="16" width="11.00390625" style="14" customWidth="1"/>
    <col min="17" max="17" width="9.140625" style="14" customWidth="1"/>
    <col min="18" max="18" width="28.57421875" style="14" customWidth="1"/>
    <col min="19" max="19" width="11.28125" style="14" customWidth="1"/>
    <col min="20" max="21" width="12.7109375" style="14" customWidth="1"/>
    <col min="22" max="22" width="11.8515625" style="14" customWidth="1"/>
    <col min="23" max="23" width="11.00390625" style="14" customWidth="1"/>
    <col min="24" max="24" width="11.8515625" style="14" customWidth="1"/>
    <col min="25" max="25" width="9.140625" style="14" customWidth="1"/>
    <col min="26" max="26" width="26.28125" style="14" customWidth="1"/>
    <col min="27" max="27" width="9.140625" style="14" customWidth="1"/>
    <col min="28" max="30" width="11.7109375" style="14" customWidth="1"/>
    <col min="31" max="31" width="9.140625" style="14" customWidth="1"/>
    <col min="32" max="32" width="11.00390625" style="14" customWidth="1"/>
    <col min="33" max="16384" width="9.140625" style="14" customWidth="1"/>
  </cols>
  <sheetData>
    <row r="1" spans="1:2" ht="18.75">
      <c r="A1" s="407" t="s">
        <v>158</v>
      </c>
      <c r="B1" s="407"/>
    </row>
    <row r="2" spans="1:16" ht="19.5" thickBot="1">
      <c r="A2" s="26" t="s">
        <v>75</v>
      </c>
      <c r="G2" s="18"/>
      <c r="H2" s="322" t="s">
        <v>69</v>
      </c>
      <c r="O2" s="18"/>
      <c r="P2" s="322" t="s">
        <v>157</v>
      </c>
    </row>
    <row r="3" spans="2:16" ht="15">
      <c r="B3" s="321" t="s">
        <v>20</v>
      </c>
      <c r="C3" s="408" t="s">
        <v>21</v>
      </c>
      <c r="D3" s="325"/>
      <c r="E3" s="324" t="s">
        <v>22</v>
      </c>
      <c r="F3" s="325"/>
      <c r="G3" s="324" t="s">
        <v>23</v>
      </c>
      <c r="H3" s="326"/>
      <c r="I3" s="144"/>
      <c r="J3" s="321" t="s">
        <v>20</v>
      </c>
      <c r="K3" s="324" t="s">
        <v>21</v>
      </c>
      <c r="L3" s="325"/>
      <c r="M3" s="324" t="s">
        <v>22</v>
      </c>
      <c r="N3" s="325"/>
      <c r="O3" s="324" t="s">
        <v>23</v>
      </c>
      <c r="P3" s="326"/>
    </row>
    <row r="4" spans="2:16" ht="15.75" thickBot="1">
      <c r="B4" s="399" t="s">
        <v>27</v>
      </c>
      <c r="C4" s="309" t="s">
        <v>24</v>
      </c>
      <c r="D4" s="28" t="s">
        <v>25</v>
      </c>
      <c r="E4" s="28" t="s">
        <v>24</v>
      </c>
      <c r="F4" s="28" t="s">
        <v>25</v>
      </c>
      <c r="G4" s="28" t="s">
        <v>24</v>
      </c>
      <c r="H4" s="29" t="s">
        <v>25</v>
      </c>
      <c r="I4" s="144"/>
      <c r="J4" s="399" t="s">
        <v>27</v>
      </c>
      <c r="K4" s="28" t="s">
        <v>24</v>
      </c>
      <c r="L4" s="28" t="s">
        <v>25</v>
      </c>
      <c r="M4" s="28" t="s">
        <v>24</v>
      </c>
      <c r="N4" s="28" t="s">
        <v>25</v>
      </c>
      <c r="O4" s="28" t="s">
        <v>24</v>
      </c>
      <c r="P4" s="29" t="s">
        <v>25</v>
      </c>
    </row>
    <row r="5" spans="2:16" ht="15.75" thickBot="1">
      <c r="B5" s="400"/>
      <c r="C5" s="310" t="s">
        <v>78</v>
      </c>
      <c r="D5" s="169" t="s">
        <v>79</v>
      </c>
      <c r="E5" s="169" t="s">
        <v>80</v>
      </c>
      <c r="F5" s="169" t="s">
        <v>81</v>
      </c>
      <c r="G5" s="169" t="s">
        <v>82</v>
      </c>
      <c r="H5" s="169" t="s">
        <v>83</v>
      </c>
      <c r="I5" s="144"/>
      <c r="J5" s="400"/>
      <c r="K5" s="169" t="s">
        <v>78</v>
      </c>
      <c r="L5" s="169" t="s">
        <v>79</v>
      </c>
      <c r="M5" s="169" t="s">
        <v>80</v>
      </c>
      <c r="N5" s="169" t="s">
        <v>81</v>
      </c>
      <c r="O5" s="169" t="s">
        <v>82</v>
      </c>
      <c r="P5" s="169" t="s">
        <v>83</v>
      </c>
    </row>
    <row r="6" spans="2:16" ht="15.75" thickBot="1">
      <c r="B6" s="129" t="s">
        <v>26</v>
      </c>
      <c r="C6" s="130"/>
      <c r="D6" s="130">
        <v>25130</v>
      </c>
      <c r="E6" s="131">
        <v>46130</v>
      </c>
      <c r="F6" s="132">
        <v>138166.01</v>
      </c>
      <c r="G6" s="130"/>
      <c r="H6" s="133">
        <f>H7+H14</f>
        <v>117166.01</v>
      </c>
      <c r="I6" s="144"/>
      <c r="J6" s="30" t="s">
        <v>26</v>
      </c>
      <c r="K6" s="31"/>
      <c r="L6" s="32">
        <v>117166.01</v>
      </c>
      <c r="M6" s="32">
        <f>M7+M14</f>
        <v>225496</v>
      </c>
      <c r="N6" s="32">
        <v>115160</v>
      </c>
      <c r="O6" s="32"/>
      <c r="P6" s="33">
        <f>L6+N6-M6</f>
        <v>6830.010000000009</v>
      </c>
    </row>
    <row r="7" spans="2:16" ht="22.5" collapsed="1">
      <c r="B7" s="134" t="s">
        <v>56</v>
      </c>
      <c r="C7" s="135"/>
      <c r="D7" s="136"/>
      <c r="E7" s="137">
        <f>SUM(E8:E13)</f>
        <v>46130</v>
      </c>
      <c r="F7" s="138">
        <f>SUM(F8:F13)</f>
        <v>138166.01</v>
      </c>
      <c r="G7" s="136"/>
      <c r="H7" s="139">
        <f>H13</f>
        <v>92036.01</v>
      </c>
      <c r="I7" s="144"/>
      <c r="J7" s="34" t="s">
        <v>56</v>
      </c>
      <c r="K7" s="35"/>
      <c r="L7" s="36">
        <f>117166.01-L14</f>
        <v>92036.01</v>
      </c>
      <c r="M7" s="37">
        <v>200366</v>
      </c>
      <c r="N7" s="38">
        <v>115160</v>
      </c>
      <c r="O7" s="36"/>
      <c r="P7" s="36">
        <v>6830.01</v>
      </c>
    </row>
    <row r="8" spans="2:16" ht="15" hidden="1" outlineLevel="1">
      <c r="B8" s="126" t="s">
        <v>58</v>
      </c>
      <c r="C8" s="127"/>
      <c r="D8" s="127"/>
      <c r="E8" s="127"/>
      <c r="F8" s="127">
        <v>22580</v>
      </c>
      <c r="G8" s="127"/>
      <c r="H8" s="128">
        <f aca="true" t="shared" si="0" ref="H8:H13">D8+F8-E8</f>
        <v>22580</v>
      </c>
      <c r="I8" s="144"/>
      <c r="J8" s="39" t="s">
        <v>28</v>
      </c>
      <c r="K8" s="40"/>
      <c r="L8" s="41">
        <v>92036.01</v>
      </c>
      <c r="M8" s="41">
        <v>23380</v>
      </c>
      <c r="N8" s="41">
        <v>22980</v>
      </c>
      <c r="O8" s="41"/>
      <c r="P8" s="41">
        <f aca="true" t="shared" si="1" ref="P8:P13">L8-M8+N8</f>
        <v>91636.01</v>
      </c>
    </row>
    <row r="9" spans="2:16" ht="15" hidden="1" outlineLevel="1">
      <c r="B9" s="126" t="s">
        <v>59</v>
      </c>
      <c r="C9" s="127"/>
      <c r="D9" s="127">
        <f>H8</f>
        <v>22580</v>
      </c>
      <c r="E9" s="127"/>
      <c r="F9" s="127">
        <v>24638.9</v>
      </c>
      <c r="G9" s="127"/>
      <c r="H9" s="128">
        <f t="shared" si="0"/>
        <v>47218.9</v>
      </c>
      <c r="I9" s="144"/>
      <c r="J9" s="42" t="s">
        <v>29</v>
      </c>
      <c r="K9" s="43"/>
      <c r="L9" s="44">
        <f>P8</f>
        <v>91636.01</v>
      </c>
      <c r="M9" s="44"/>
      <c r="N9" s="44">
        <v>24020</v>
      </c>
      <c r="O9" s="44"/>
      <c r="P9" s="41">
        <f t="shared" si="1"/>
        <v>115656.01</v>
      </c>
    </row>
    <row r="10" spans="2:16" ht="15" hidden="1" outlineLevel="1">
      <c r="B10" s="126" t="s">
        <v>60</v>
      </c>
      <c r="C10" s="127"/>
      <c r="D10" s="127">
        <f>H9</f>
        <v>47218.9</v>
      </c>
      <c r="E10" s="127">
        <v>22580</v>
      </c>
      <c r="F10" s="127">
        <v>24280</v>
      </c>
      <c r="G10" s="127"/>
      <c r="H10" s="128">
        <f t="shared" si="0"/>
        <v>48918.899999999994</v>
      </c>
      <c r="I10" s="144"/>
      <c r="J10" s="42" t="s">
        <v>30</v>
      </c>
      <c r="K10" s="43"/>
      <c r="L10" s="44">
        <f>P9</f>
        <v>115656.01</v>
      </c>
      <c r="M10" s="44"/>
      <c r="N10" s="44">
        <v>18420</v>
      </c>
      <c r="O10" s="44"/>
      <c r="P10" s="41">
        <f t="shared" si="1"/>
        <v>134076.01</v>
      </c>
    </row>
    <row r="11" spans="2:16" ht="15" hidden="1" outlineLevel="1">
      <c r="B11" s="126" t="s">
        <v>61</v>
      </c>
      <c r="C11" s="127"/>
      <c r="D11" s="127">
        <f>H10</f>
        <v>48918.899999999994</v>
      </c>
      <c r="E11" s="127"/>
      <c r="F11" s="127">
        <v>22180</v>
      </c>
      <c r="G11" s="127"/>
      <c r="H11" s="128">
        <f t="shared" si="0"/>
        <v>71098.9</v>
      </c>
      <c r="I11" s="144"/>
      <c r="J11" s="42" t="s">
        <v>31</v>
      </c>
      <c r="K11" s="43"/>
      <c r="L11" s="44">
        <f>P10</f>
        <v>134076.01</v>
      </c>
      <c r="M11" s="44">
        <v>58440</v>
      </c>
      <c r="N11" s="44">
        <v>16580</v>
      </c>
      <c r="O11" s="44"/>
      <c r="P11" s="41">
        <f t="shared" si="1"/>
        <v>92216.01000000001</v>
      </c>
    </row>
    <row r="12" spans="2:16" ht="15" hidden="1" outlineLevel="1">
      <c r="B12" s="126" t="s">
        <v>62</v>
      </c>
      <c r="C12" s="127"/>
      <c r="D12" s="127">
        <f>H11</f>
        <v>71098.9</v>
      </c>
      <c r="E12" s="127"/>
      <c r="F12" s="127">
        <v>22180</v>
      </c>
      <c r="G12" s="127"/>
      <c r="H12" s="128">
        <f t="shared" si="0"/>
        <v>93278.9</v>
      </c>
      <c r="I12" s="144"/>
      <c r="J12" s="42" t="s">
        <v>32</v>
      </c>
      <c r="K12" s="43"/>
      <c r="L12" s="44">
        <f>P11</f>
        <v>92216.01000000001</v>
      </c>
      <c r="M12" s="44">
        <v>38887</v>
      </c>
      <c r="N12" s="44">
        <v>16580</v>
      </c>
      <c r="O12" s="44"/>
      <c r="P12" s="41">
        <f t="shared" si="1"/>
        <v>69909.01000000001</v>
      </c>
    </row>
    <row r="13" spans="2:16" ht="15" hidden="1" outlineLevel="1">
      <c r="B13" s="126" t="s">
        <v>63</v>
      </c>
      <c r="C13" s="127"/>
      <c r="D13" s="127">
        <f>H12</f>
        <v>93278.9</v>
      </c>
      <c r="E13" s="127">
        <v>23550</v>
      </c>
      <c r="F13" s="127">
        <v>22307.11</v>
      </c>
      <c r="G13" s="127"/>
      <c r="H13" s="128">
        <f t="shared" si="0"/>
        <v>92036.01</v>
      </c>
      <c r="I13" s="144"/>
      <c r="J13" s="45" t="s">
        <v>33</v>
      </c>
      <c r="K13" s="46"/>
      <c r="L13" s="44">
        <f>P12</f>
        <v>69909.01000000001</v>
      </c>
      <c r="M13" s="47">
        <v>79659</v>
      </c>
      <c r="N13" s="47">
        <v>16580</v>
      </c>
      <c r="O13" s="47"/>
      <c r="P13" s="41">
        <f t="shared" si="1"/>
        <v>6830.010000000009</v>
      </c>
    </row>
    <row r="14" spans="2:16" ht="23.25" collapsed="1" thickBot="1">
      <c r="B14" s="319" t="s">
        <v>57</v>
      </c>
      <c r="C14" s="120"/>
      <c r="D14" s="121">
        <v>25130</v>
      </c>
      <c r="E14" s="121"/>
      <c r="F14" s="121"/>
      <c r="G14" s="121"/>
      <c r="H14" s="320">
        <f>D14</f>
        <v>25130</v>
      </c>
      <c r="I14" s="144"/>
      <c r="J14" s="48" t="s">
        <v>57</v>
      </c>
      <c r="K14" s="49"/>
      <c r="L14" s="50">
        <v>25130</v>
      </c>
      <c r="M14" s="50">
        <v>25130</v>
      </c>
      <c r="N14" s="50"/>
      <c r="O14" s="50"/>
      <c r="P14" s="51"/>
    </row>
    <row r="15" spans="2:16" ht="15.75" hidden="1" outlineLevel="1" thickBot="1">
      <c r="B15" s="140"/>
      <c r="C15" s="141"/>
      <c r="D15" s="142"/>
      <c r="E15" s="142"/>
      <c r="F15" s="142"/>
      <c r="G15" s="142"/>
      <c r="H15" s="143"/>
      <c r="I15" s="144"/>
      <c r="J15" s="42" t="s">
        <v>32</v>
      </c>
      <c r="K15" s="52"/>
      <c r="L15" s="53">
        <v>25130</v>
      </c>
      <c r="M15" s="53">
        <v>25130</v>
      </c>
      <c r="N15" s="53"/>
      <c r="O15" s="53"/>
      <c r="P15" s="47"/>
    </row>
    <row r="16" spans="2:16" ht="15.75" thickBot="1">
      <c r="B16" s="311" t="s">
        <v>34</v>
      </c>
      <c r="C16" s="312"/>
      <c r="D16" s="312">
        <v>11070</v>
      </c>
      <c r="E16" s="313">
        <v>31450</v>
      </c>
      <c r="F16" s="314">
        <v>91024.5</v>
      </c>
      <c r="G16" s="312"/>
      <c r="H16" s="315">
        <f>H17+H24</f>
        <v>70644.5</v>
      </c>
      <c r="I16" s="144"/>
      <c r="J16" s="30" t="s">
        <v>34</v>
      </c>
      <c r="K16" s="31"/>
      <c r="L16" s="32">
        <v>70644.5</v>
      </c>
      <c r="M16" s="32">
        <f>M24+M17</f>
        <v>153354</v>
      </c>
      <c r="N16" s="32">
        <f>N17+N24</f>
        <v>76920</v>
      </c>
      <c r="O16" s="32">
        <v>5789.5</v>
      </c>
      <c r="P16" s="54"/>
    </row>
    <row r="17" spans="2:16" ht="22.5" collapsed="1">
      <c r="B17" s="134" t="s">
        <v>66</v>
      </c>
      <c r="C17" s="135"/>
      <c r="D17" s="136"/>
      <c r="E17" s="137">
        <f>SUM(E18:E23)</f>
        <v>31450</v>
      </c>
      <c r="F17" s="138">
        <f>SUM(F18:F23)</f>
        <v>91024.5</v>
      </c>
      <c r="G17" s="136"/>
      <c r="H17" s="139">
        <f>H23</f>
        <v>59574.5</v>
      </c>
      <c r="I17" s="144"/>
      <c r="J17" s="34" t="s">
        <v>66</v>
      </c>
      <c r="K17" s="35"/>
      <c r="L17" s="36">
        <f>70644.5-L24</f>
        <v>59574.5</v>
      </c>
      <c r="M17" s="55">
        <f>SUM(M18:M23)</f>
        <v>142284</v>
      </c>
      <c r="N17" s="56">
        <f>SUM(N18:N23)</f>
        <v>76920</v>
      </c>
      <c r="O17" s="36">
        <v>5789.5</v>
      </c>
      <c r="P17" s="36"/>
    </row>
    <row r="18" spans="2:16" ht="15" hidden="1" outlineLevel="1">
      <c r="B18" s="317" t="s">
        <v>58</v>
      </c>
      <c r="C18" s="316"/>
      <c r="D18" s="316"/>
      <c r="E18" s="316"/>
      <c r="F18" s="316">
        <v>15360</v>
      </c>
      <c r="G18" s="316"/>
      <c r="H18" s="318">
        <f aca="true" t="shared" si="2" ref="H18:H23">D18+F18-E18</f>
        <v>15360</v>
      </c>
      <c r="I18" s="144"/>
      <c r="J18" s="57" t="s">
        <v>28</v>
      </c>
      <c r="K18" s="58"/>
      <c r="L18" s="59">
        <v>59574.5</v>
      </c>
      <c r="M18" s="59">
        <v>15960</v>
      </c>
      <c r="N18" s="59">
        <v>15660</v>
      </c>
      <c r="O18" s="59"/>
      <c r="P18" s="41">
        <f aca="true" t="shared" si="3" ref="P18:P23">L18-M18+N18</f>
        <v>59274.5</v>
      </c>
    </row>
    <row r="19" spans="2:16" ht="15" hidden="1" outlineLevel="1">
      <c r="B19" s="317" t="s">
        <v>59</v>
      </c>
      <c r="C19" s="316"/>
      <c r="D19" s="316">
        <f>H18</f>
        <v>15360</v>
      </c>
      <c r="E19" s="316"/>
      <c r="F19" s="316">
        <v>15329.17</v>
      </c>
      <c r="G19" s="316"/>
      <c r="H19" s="318">
        <f t="shared" si="2"/>
        <v>30689.17</v>
      </c>
      <c r="I19" s="144"/>
      <c r="J19" s="60" t="s">
        <v>29</v>
      </c>
      <c r="K19" s="61"/>
      <c r="L19" s="44">
        <f>P18</f>
        <v>59274.5</v>
      </c>
      <c r="M19" s="62"/>
      <c r="N19" s="62">
        <v>16440</v>
      </c>
      <c r="O19" s="62"/>
      <c r="P19" s="41">
        <f t="shared" si="3"/>
        <v>75714.5</v>
      </c>
    </row>
    <row r="20" spans="2:16" ht="15" hidden="1" outlineLevel="1">
      <c r="B20" s="317" t="s">
        <v>60</v>
      </c>
      <c r="C20" s="316"/>
      <c r="D20" s="316">
        <f>H19</f>
        <v>30689.17</v>
      </c>
      <c r="E20" s="316">
        <v>15360</v>
      </c>
      <c r="F20" s="316">
        <v>15060</v>
      </c>
      <c r="G20" s="316"/>
      <c r="H20" s="318">
        <f t="shared" si="2"/>
        <v>30389.17</v>
      </c>
      <c r="I20" s="144"/>
      <c r="J20" s="60" t="s">
        <v>30</v>
      </c>
      <c r="K20" s="61"/>
      <c r="L20" s="44">
        <f>P19</f>
        <v>75714.5</v>
      </c>
      <c r="M20" s="62"/>
      <c r="N20" s="62">
        <v>12240</v>
      </c>
      <c r="O20" s="62"/>
      <c r="P20" s="41">
        <f t="shared" si="3"/>
        <v>87954.5</v>
      </c>
    </row>
    <row r="21" spans="2:16" ht="15" hidden="1" outlineLevel="1">
      <c r="B21" s="317" t="s">
        <v>61</v>
      </c>
      <c r="C21" s="316"/>
      <c r="D21" s="316">
        <f>H20</f>
        <v>30389.17</v>
      </c>
      <c r="E21" s="316"/>
      <c r="F21" s="316">
        <v>15060</v>
      </c>
      <c r="G21" s="316"/>
      <c r="H21" s="318">
        <f t="shared" si="2"/>
        <v>45449.17</v>
      </c>
      <c r="I21" s="144"/>
      <c r="J21" s="60" t="s">
        <v>31</v>
      </c>
      <c r="K21" s="61"/>
      <c r="L21" s="44">
        <f>P20</f>
        <v>87954.5</v>
      </c>
      <c r="M21" s="62">
        <v>49920</v>
      </c>
      <c r="N21" s="62">
        <v>10860</v>
      </c>
      <c r="O21" s="62"/>
      <c r="P21" s="41">
        <f t="shared" si="3"/>
        <v>48894.5</v>
      </c>
    </row>
    <row r="22" spans="2:16" ht="15" hidden="1" outlineLevel="1">
      <c r="B22" s="317" t="s">
        <v>62</v>
      </c>
      <c r="C22" s="316"/>
      <c r="D22" s="316">
        <f>H21</f>
        <v>45449.17</v>
      </c>
      <c r="E22" s="316"/>
      <c r="F22" s="316">
        <v>15060</v>
      </c>
      <c r="G22" s="316"/>
      <c r="H22" s="318">
        <f t="shared" si="2"/>
        <v>60509.17</v>
      </c>
      <c r="I22" s="144"/>
      <c r="J22" s="60" t="s">
        <v>32</v>
      </c>
      <c r="K22" s="61"/>
      <c r="L22" s="44">
        <f>P21</f>
        <v>48894.5</v>
      </c>
      <c r="M22" s="62">
        <v>26015</v>
      </c>
      <c r="N22" s="62">
        <v>10860</v>
      </c>
      <c r="O22" s="62"/>
      <c r="P22" s="41">
        <f t="shared" si="3"/>
        <v>33739.5</v>
      </c>
    </row>
    <row r="23" spans="2:16" ht="15" hidden="1" outlineLevel="1">
      <c r="B23" s="317" t="s">
        <v>63</v>
      </c>
      <c r="C23" s="316"/>
      <c r="D23" s="316">
        <f>H22</f>
        <v>60509.17</v>
      </c>
      <c r="E23" s="316">
        <v>16090</v>
      </c>
      <c r="F23" s="316">
        <v>15155.33</v>
      </c>
      <c r="G23" s="316"/>
      <c r="H23" s="318">
        <f t="shared" si="2"/>
        <v>59574.5</v>
      </c>
      <c r="I23" s="144"/>
      <c r="J23" s="63" t="s">
        <v>33</v>
      </c>
      <c r="K23" s="64"/>
      <c r="L23" s="44">
        <f>P22</f>
        <v>33739.5</v>
      </c>
      <c r="M23" s="65">
        <v>50389</v>
      </c>
      <c r="N23" s="65">
        <v>10860</v>
      </c>
      <c r="O23" s="65"/>
      <c r="P23" s="41">
        <f t="shared" si="3"/>
        <v>-5789.5</v>
      </c>
    </row>
    <row r="24" spans="2:16" ht="23.25" thickBot="1">
      <c r="B24" s="140" t="s">
        <v>67</v>
      </c>
      <c r="C24" s="141"/>
      <c r="D24" s="142">
        <v>11070</v>
      </c>
      <c r="E24" s="142"/>
      <c r="F24" s="142"/>
      <c r="G24" s="142"/>
      <c r="H24" s="143">
        <f>D24</f>
        <v>11070</v>
      </c>
      <c r="I24" s="145"/>
      <c r="J24" s="48" t="s">
        <v>67</v>
      </c>
      <c r="K24" s="120"/>
      <c r="L24" s="121">
        <v>11070</v>
      </c>
      <c r="M24" s="121">
        <v>11070</v>
      </c>
      <c r="N24" s="121"/>
      <c r="O24" s="121"/>
      <c r="P24" s="122"/>
    </row>
    <row r="25" ht="15">
      <c r="B25" s="1"/>
    </row>
    <row r="26" spans="1:32" ht="19.5" thickBot="1">
      <c r="A26" s="26" t="s">
        <v>75</v>
      </c>
      <c r="E26" s="164"/>
      <c r="F26" s="165"/>
      <c r="G26" s="18"/>
      <c r="H26" s="322" t="s">
        <v>70</v>
      </c>
      <c r="O26" s="18"/>
      <c r="P26" s="322" t="s">
        <v>71</v>
      </c>
      <c r="W26" s="18"/>
      <c r="X26" s="322" t="s">
        <v>72</v>
      </c>
      <c r="AD26" s="18"/>
      <c r="AE26" s="18"/>
      <c r="AF26" s="322" t="s">
        <v>73</v>
      </c>
    </row>
    <row r="27" spans="2:32" ht="15">
      <c r="B27" s="321" t="s">
        <v>20</v>
      </c>
      <c r="C27" s="404" t="s">
        <v>38</v>
      </c>
      <c r="D27" s="404" t="s">
        <v>39</v>
      </c>
      <c r="E27" s="404" t="s">
        <v>40</v>
      </c>
      <c r="F27" s="404" t="s">
        <v>41</v>
      </c>
      <c r="G27" s="404" t="s">
        <v>42</v>
      </c>
      <c r="H27" s="409" t="s">
        <v>43</v>
      </c>
      <c r="J27" s="321" t="s">
        <v>20</v>
      </c>
      <c r="K27" s="401" t="s">
        <v>38</v>
      </c>
      <c r="L27" s="401" t="s">
        <v>39</v>
      </c>
      <c r="M27" s="401" t="s">
        <v>40</v>
      </c>
      <c r="N27" s="401" t="s">
        <v>41</v>
      </c>
      <c r="O27" s="401" t="s">
        <v>42</v>
      </c>
      <c r="P27" s="396" t="s">
        <v>43</v>
      </c>
      <c r="R27" s="321" t="s">
        <v>20</v>
      </c>
      <c r="S27" s="401" t="s">
        <v>38</v>
      </c>
      <c r="T27" s="401" t="s">
        <v>39</v>
      </c>
      <c r="U27" s="401" t="s">
        <v>40</v>
      </c>
      <c r="V27" s="401" t="s">
        <v>41</v>
      </c>
      <c r="W27" s="401" t="s">
        <v>42</v>
      </c>
      <c r="X27" s="396" t="s">
        <v>43</v>
      </c>
      <c r="Z27" s="321" t="s">
        <v>20</v>
      </c>
      <c r="AA27" s="401" t="s">
        <v>38</v>
      </c>
      <c r="AB27" s="401" t="s">
        <v>39</v>
      </c>
      <c r="AC27" s="401" t="s">
        <v>40</v>
      </c>
      <c r="AD27" s="401" t="s">
        <v>41</v>
      </c>
      <c r="AE27" s="401" t="s">
        <v>42</v>
      </c>
      <c r="AF27" s="396" t="s">
        <v>43</v>
      </c>
    </row>
    <row r="28" spans="2:32" ht="15">
      <c r="B28" s="399" t="s">
        <v>27</v>
      </c>
      <c r="C28" s="405"/>
      <c r="D28" s="405"/>
      <c r="E28" s="405"/>
      <c r="F28" s="405"/>
      <c r="G28" s="405"/>
      <c r="H28" s="410"/>
      <c r="J28" s="399" t="s">
        <v>27</v>
      </c>
      <c r="K28" s="402"/>
      <c r="L28" s="402"/>
      <c r="M28" s="402"/>
      <c r="N28" s="402"/>
      <c r="O28" s="402"/>
      <c r="P28" s="397"/>
      <c r="R28" s="399" t="s">
        <v>27</v>
      </c>
      <c r="S28" s="402"/>
      <c r="T28" s="402"/>
      <c r="U28" s="402"/>
      <c r="V28" s="402"/>
      <c r="W28" s="402"/>
      <c r="X28" s="397"/>
      <c r="Z28" s="399" t="s">
        <v>27</v>
      </c>
      <c r="AA28" s="402"/>
      <c r="AB28" s="402"/>
      <c r="AC28" s="402"/>
      <c r="AD28" s="402"/>
      <c r="AE28" s="402"/>
      <c r="AF28" s="397"/>
    </row>
    <row r="29" spans="2:32" ht="15.75" thickBot="1">
      <c r="B29" s="400"/>
      <c r="C29" s="406"/>
      <c r="D29" s="406"/>
      <c r="E29" s="406"/>
      <c r="F29" s="406"/>
      <c r="G29" s="406"/>
      <c r="H29" s="411"/>
      <c r="J29" s="400"/>
      <c r="K29" s="403"/>
      <c r="L29" s="403"/>
      <c r="M29" s="403"/>
      <c r="N29" s="403"/>
      <c r="O29" s="403"/>
      <c r="P29" s="398"/>
      <c r="R29" s="400"/>
      <c r="S29" s="403"/>
      <c r="T29" s="403"/>
      <c r="U29" s="403"/>
      <c r="V29" s="403"/>
      <c r="W29" s="403"/>
      <c r="X29" s="398"/>
      <c r="Z29" s="400"/>
      <c r="AA29" s="403"/>
      <c r="AB29" s="403"/>
      <c r="AC29" s="403"/>
      <c r="AD29" s="403"/>
      <c r="AE29" s="403"/>
      <c r="AF29" s="398"/>
    </row>
    <row r="30" spans="2:32" ht="15">
      <c r="B30" s="156" t="s">
        <v>74</v>
      </c>
      <c r="C30" s="157"/>
      <c r="D30" s="158">
        <v>6830</v>
      </c>
      <c r="E30" s="159">
        <v>115118</v>
      </c>
      <c r="F30" s="160">
        <v>155686.38</v>
      </c>
      <c r="G30" s="161"/>
      <c r="H30" s="163">
        <v>47398.38</v>
      </c>
      <c r="J30" s="70" t="s">
        <v>26</v>
      </c>
      <c r="K30" s="71"/>
      <c r="L30" s="72">
        <v>47398.39</v>
      </c>
      <c r="M30" s="73">
        <v>147782.39</v>
      </c>
      <c r="N30" s="74">
        <v>149134.4</v>
      </c>
      <c r="O30" s="71"/>
      <c r="P30" s="75">
        <v>48750.4</v>
      </c>
      <c r="R30" s="86" t="s">
        <v>26</v>
      </c>
      <c r="S30" s="87"/>
      <c r="T30" s="88">
        <v>48750.4</v>
      </c>
      <c r="U30" s="89">
        <v>150762.4</v>
      </c>
      <c r="V30" s="90">
        <v>154490.2</v>
      </c>
      <c r="W30" s="87"/>
      <c r="X30" s="91">
        <v>52478.2</v>
      </c>
      <c r="Z30" s="102" t="s">
        <v>26</v>
      </c>
      <c r="AA30" s="103"/>
      <c r="AB30" s="104">
        <v>52478.2</v>
      </c>
      <c r="AC30" s="105">
        <v>141810.4</v>
      </c>
      <c r="AD30" s="106">
        <v>125282.2</v>
      </c>
      <c r="AE30" s="103"/>
      <c r="AF30" s="107">
        <v>35950</v>
      </c>
    </row>
    <row r="31" spans="2:32" ht="15" outlineLevel="1">
      <c r="B31" s="148" t="s">
        <v>44</v>
      </c>
      <c r="C31" s="149"/>
      <c r="D31" s="150">
        <v>6830</v>
      </c>
      <c r="E31" s="150">
        <v>16580</v>
      </c>
      <c r="F31" s="150">
        <v>55542.18</v>
      </c>
      <c r="G31" s="149"/>
      <c r="H31" s="150">
        <v>45792.18</v>
      </c>
      <c r="J31" s="76" t="s">
        <v>47</v>
      </c>
      <c r="K31" s="77"/>
      <c r="L31" s="78">
        <v>47398.39</v>
      </c>
      <c r="M31" s="78">
        <v>72528.39</v>
      </c>
      <c r="N31" s="78">
        <v>49750</v>
      </c>
      <c r="O31" s="77"/>
      <c r="P31" s="78">
        <v>24620</v>
      </c>
      <c r="R31" s="92" t="s">
        <v>50</v>
      </c>
      <c r="S31" s="93"/>
      <c r="T31" s="94">
        <v>48750.4</v>
      </c>
      <c r="U31" s="94">
        <v>48750.4</v>
      </c>
      <c r="V31" s="94">
        <v>48750</v>
      </c>
      <c r="W31" s="93"/>
      <c r="X31" s="95">
        <v>48750</v>
      </c>
      <c r="Z31" s="108" t="s">
        <v>53</v>
      </c>
      <c r="AA31" s="109"/>
      <c r="AB31" s="110">
        <v>52478.2</v>
      </c>
      <c r="AC31" s="110">
        <v>52478.2</v>
      </c>
      <c r="AD31" s="110">
        <v>39350</v>
      </c>
      <c r="AE31" s="109"/>
      <c r="AF31" s="111">
        <v>39350</v>
      </c>
    </row>
    <row r="32" spans="2:32" ht="15" outlineLevel="1">
      <c r="B32" s="148" t="s">
        <v>45</v>
      </c>
      <c r="C32" s="149"/>
      <c r="D32" s="150">
        <v>45792.18</v>
      </c>
      <c r="E32" s="149"/>
      <c r="F32" s="150">
        <v>54344.2</v>
      </c>
      <c r="G32" s="149"/>
      <c r="H32" s="150">
        <v>100136.38</v>
      </c>
      <c r="J32" s="76" t="s">
        <v>48</v>
      </c>
      <c r="K32" s="77"/>
      <c r="L32" s="78">
        <v>24620</v>
      </c>
      <c r="M32" s="78">
        <v>47800</v>
      </c>
      <c r="N32" s="78">
        <v>50634.4</v>
      </c>
      <c r="O32" s="77"/>
      <c r="P32" s="78">
        <v>27454.4</v>
      </c>
      <c r="R32" s="92" t="s">
        <v>51</v>
      </c>
      <c r="S32" s="93"/>
      <c r="T32" s="94">
        <v>48750</v>
      </c>
      <c r="U32" s="94">
        <v>48750</v>
      </c>
      <c r="V32" s="94">
        <v>53262</v>
      </c>
      <c r="W32" s="93"/>
      <c r="X32" s="95">
        <v>53262</v>
      </c>
      <c r="Z32" s="108" t="s">
        <v>54</v>
      </c>
      <c r="AA32" s="109"/>
      <c r="AB32" s="110">
        <v>39350</v>
      </c>
      <c r="AC32" s="110">
        <v>39350</v>
      </c>
      <c r="AD32" s="110">
        <v>49982.2</v>
      </c>
      <c r="AE32" s="109"/>
      <c r="AF32" s="111">
        <v>49982.2</v>
      </c>
    </row>
    <row r="33" spans="2:32" ht="15" outlineLevel="1">
      <c r="B33" s="148" t="s">
        <v>46</v>
      </c>
      <c r="C33" s="149"/>
      <c r="D33" s="150">
        <v>100136.38</v>
      </c>
      <c r="E33" s="150">
        <v>98538</v>
      </c>
      <c r="F33" s="150">
        <v>45800</v>
      </c>
      <c r="G33" s="149"/>
      <c r="H33" s="150">
        <v>47398.38</v>
      </c>
      <c r="J33" s="76" t="s">
        <v>49</v>
      </c>
      <c r="K33" s="77"/>
      <c r="L33" s="78">
        <v>27454.4</v>
      </c>
      <c r="M33" s="78">
        <v>27454</v>
      </c>
      <c r="N33" s="78">
        <v>48750</v>
      </c>
      <c r="O33" s="77"/>
      <c r="P33" s="78">
        <v>48750.4</v>
      </c>
      <c r="R33" s="92" t="s">
        <v>52</v>
      </c>
      <c r="S33" s="93"/>
      <c r="T33" s="94">
        <v>53262</v>
      </c>
      <c r="U33" s="94">
        <v>53262</v>
      </c>
      <c r="V33" s="94">
        <v>52478.2</v>
      </c>
      <c r="W33" s="93"/>
      <c r="X33" s="95">
        <v>52478.2</v>
      </c>
      <c r="Z33" s="108" t="s">
        <v>55</v>
      </c>
      <c r="AA33" s="109"/>
      <c r="AB33" s="110">
        <v>49982.2</v>
      </c>
      <c r="AC33" s="110">
        <v>49982.2</v>
      </c>
      <c r="AD33" s="110">
        <v>35950</v>
      </c>
      <c r="AE33" s="109"/>
      <c r="AF33" s="111">
        <v>35950</v>
      </c>
    </row>
    <row r="34" spans="2:32" ht="15">
      <c r="B34" s="151" t="s">
        <v>76</v>
      </c>
      <c r="C34" s="152">
        <v>5789.5</v>
      </c>
      <c r="D34" s="153"/>
      <c r="E34" s="154">
        <v>25904</v>
      </c>
      <c r="F34" s="155">
        <v>43445.28</v>
      </c>
      <c r="G34" s="153"/>
      <c r="H34" s="162">
        <v>11751.78</v>
      </c>
      <c r="J34" s="79" t="s">
        <v>34</v>
      </c>
      <c r="K34" s="80"/>
      <c r="L34" s="81">
        <v>11751.78</v>
      </c>
      <c r="M34" s="82">
        <v>39136.78</v>
      </c>
      <c r="N34" s="83">
        <v>40645.32</v>
      </c>
      <c r="O34" s="80"/>
      <c r="P34" s="84">
        <v>13260.82</v>
      </c>
      <c r="R34" s="96" t="s">
        <v>34</v>
      </c>
      <c r="S34" s="97"/>
      <c r="T34" s="98">
        <v>13260.82</v>
      </c>
      <c r="U34" s="99">
        <v>41134.42</v>
      </c>
      <c r="V34" s="100">
        <v>42252.06</v>
      </c>
      <c r="W34" s="97"/>
      <c r="X34" s="101">
        <v>14378.46</v>
      </c>
      <c r="Z34" s="112" t="s">
        <v>34</v>
      </c>
      <c r="AA34" s="113"/>
      <c r="AB34" s="114">
        <v>14378.46</v>
      </c>
      <c r="AC34" s="115">
        <v>38190.72</v>
      </c>
      <c r="AD34" s="116">
        <v>32452.26</v>
      </c>
      <c r="AE34" s="113"/>
      <c r="AF34" s="117">
        <v>8640</v>
      </c>
    </row>
    <row r="35" spans="2:32" ht="15" outlineLevel="1">
      <c r="B35" s="148" t="s">
        <v>44</v>
      </c>
      <c r="C35" s="150">
        <v>5789.5</v>
      </c>
      <c r="D35" s="149"/>
      <c r="E35" s="150">
        <v>10860</v>
      </c>
      <c r="F35" s="150">
        <v>14962.02</v>
      </c>
      <c r="G35" s="150">
        <v>1687.48</v>
      </c>
      <c r="H35" s="149"/>
      <c r="J35" s="76" t="s">
        <v>47</v>
      </c>
      <c r="K35" s="77"/>
      <c r="L35" s="78">
        <v>11752.28</v>
      </c>
      <c r="M35" s="78">
        <v>22821.78</v>
      </c>
      <c r="N35" s="78">
        <v>13560</v>
      </c>
      <c r="O35" s="77"/>
      <c r="P35" s="78">
        <v>2490.5</v>
      </c>
      <c r="R35" s="92" t="s">
        <v>50</v>
      </c>
      <c r="S35" s="93"/>
      <c r="T35" s="94">
        <v>13260.82</v>
      </c>
      <c r="U35" s="94">
        <v>13260</v>
      </c>
      <c r="V35" s="94">
        <v>13260</v>
      </c>
      <c r="W35" s="93"/>
      <c r="X35" s="94">
        <v>13260.82</v>
      </c>
      <c r="Z35" s="108" t="s">
        <v>53</v>
      </c>
      <c r="AA35" s="109"/>
      <c r="AB35" s="110">
        <v>14378.46</v>
      </c>
      <c r="AC35" s="110">
        <v>14378.46</v>
      </c>
      <c r="AD35" s="110">
        <v>10440</v>
      </c>
      <c r="AE35" s="109"/>
      <c r="AF35" s="110">
        <v>10440</v>
      </c>
    </row>
    <row r="36" spans="2:32" ht="15" outlineLevel="1">
      <c r="B36" s="148" t="s">
        <v>45</v>
      </c>
      <c r="C36" s="150">
        <v>1687.48</v>
      </c>
      <c r="D36" s="149"/>
      <c r="E36" s="149"/>
      <c r="F36" s="150">
        <v>15523.26</v>
      </c>
      <c r="G36" s="149"/>
      <c r="H36" s="150">
        <v>13835.78</v>
      </c>
      <c r="J36" s="76" t="s">
        <v>48</v>
      </c>
      <c r="K36" s="77"/>
      <c r="L36" s="78">
        <v>2490.5</v>
      </c>
      <c r="M36" s="78">
        <v>13560</v>
      </c>
      <c r="N36" s="78">
        <v>13825.32</v>
      </c>
      <c r="O36" s="77"/>
      <c r="P36" s="78">
        <v>2755.82</v>
      </c>
      <c r="R36" s="92" t="s">
        <v>51</v>
      </c>
      <c r="S36" s="93"/>
      <c r="T36" s="94">
        <v>13260.82</v>
      </c>
      <c r="U36" s="94">
        <v>13260.82</v>
      </c>
      <c r="V36" s="94">
        <v>14613.6</v>
      </c>
      <c r="W36" s="93"/>
      <c r="X36" s="94">
        <v>14613.6</v>
      </c>
      <c r="Z36" s="108" t="s">
        <v>54</v>
      </c>
      <c r="AA36" s="109"/>
      <c r="AB36" s="110">
        <v>10440</v>
      </c>
      <c r="AC36" s="110">
        <v>10440</v>
      </c>
      <c r="AD36" s="110">
        <v>13372.26</v>
      </c>
      <c r="AE36" s="109"/>
      <c r="AF36" s="110">
        <v>13372.26</v>
      </c>
    </row>
    <row r="37" spans="2:32" ht="15" outlineLevel="1">
      <c r="B37" s="148" t="s">
        <v>46</v>
      </c>
      <c r="C37" s="149"/>
      <c r="D37" s="150">
        <v>13835.78</v>
      </c>
      <c r="E37" s="150">
        <v>15044</v>
      </c>
      <c r="F37" s="150">
        <v>12960</v>
      </c>
      <c r="G37" s="149"/>
      <c r="H37" s="150">
        <v>11751.78</v>
      </c>
      <c r="J37" s="76" t="s">
        <v>49</v>
      </c>
      <c r="K37" s="77"/>
      <c r="L37" s="78">
        <v>2755.82</v>
      </c>
      <c r="M37" s="78">
        <v>2755</v>
      </c>
      <c r="N37" s="78">
        <v>13260</v>
      </c>
      <c r="O37" s="77"/>
      <c r="P37" s="78">
        <v>13260.82</v>
      </c>
      <c r="R37" s="92" t="s">
        <v>52</v>
      </c>
      <c r="S37" s="93"/>
      <c r="T37" s="94">
        <v>14613.6</v>
      </c>
      <c r="U37" s="94">
        <v>14613.6</v>
      </c>
      <c r="V37" s="94">
        <v>14378.46</v>
      </c>
      <c r="W37" s="93"/>
      <c r="X37" s="94">
        <v>14378.46</v>
      </c>
      <c r="Z37" s="108" t="s">
        <v>55</v>
      </c>
      <c r="AA37" s="109"/>
      <c r="AB37" s="110">
        <v>13372.26</v>
      </c>
      <c r="AC37" s="110">
        <v>13372.26</v>
      </c>
      <c r="AD37" s="110">
        <v>8640</v>
      </c>
      <c r="AE37" s="109"/>
      <c r="AF37" s="110">
        <v>8640</v>
      </c>
    </row>
    <row r="38" ht="15"/>
    <row r="39" ht="15"/>
  </sheetData>
  <sheetProtection/>
  <mergeCells count="37">
    <mergeCell ref="AB27:AB29"/>
    <mergeCell ref="AC27:AC29"/>
    <mergeCell ref="AD27:AD29"/>
    <mergeCell ref="AE27:AE29"/>
    <mergeCell ref="AF27:AF29"/>
    <mergeCell ref="V27:V29"/>
    <mergeCell ref="W27:W29"/>
    <mergeCell ref="X27:X29"/>
    <mergeCell ref="AA27:AA29"/>
    <mergeCell ref="A1:B1"/>
    <mergeCell ref="Z28:Z29"/>
    <mergeCell ref="C3:D3"/>
    <mergeCell ref="E3:F3"/>
    <mergeCell ref="G3:H3"/>
    <mergeCell ref="H27:H29"/>
    <mergeCell ref="C27:C29"/>
    <mergeCell ref="D27:D29"/>
    <mergeCell ref="E27:E29"/>
    <mergeCell ref="F27:F29"/>
    <mergeCell ref="G27:G29"/>
    <mergeCell ref="U27:U29"/>
    <mergeCell ref="N27:N29"/>
    <mergeCell ref="O27:O29"/>
    <mergeCell ref="T27:T29"/>
    <mergeCell ref="K3:L3"/>
    <mergeCell ref="M3:N3"/>
    <mergeCell ref="O3:P3"/>
    <mergeCell ref="P27:P29"/>
    <mergeCell ref="B4:B5"/>
    <mergeCell ref="J4:J5"/>
    <mergeCell ref="J28:J29"/>
    <mergeCell ref="B28:B29"/>
    <mergeCell ref="S27:S29"/>
    <mergeCell ref="R28:R29"/>
    <mergeCell ref="K27:K29"/>
    <mergeCell ref="L27:L29"/>
    <mergeCell ref="M27:M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2012-03-05T11:14:28Z</cp:lastPrinted>
  <dcterms:created xsi:type="dcterms:W3CDTF">2012-03-05T06:40:33Z</dcterms:created>
  <dcterms:modified xsi:type="dcterms:W3CDTF">2012-03-30T00:56:12Z</dcterms:modified>
  <cp:category/>
  <cp:version/>
  <cp:contentType/>
  <cp:contentStatus/>
</cp:coreProperties>
</file>